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.90\共有2\飼料鑑定第一課\管内共同試験(協議会手合わせ)\第47回（令和5年度）\実施要領・分析法抜粋・報告様式\"/>
    </mc:Choice>
  </mc:AlternateContent>
  <workbookProtection workbookAlgorithmName="SHA-512" workbookHashValue="OoDbCKbcKMAQO3AL42kSSqjpcLPcha7fTmZ/LQ+5H0itbn4wJkqDLvGxluFDC44IJzZTbnDv5lMk+ESEDzSu+Q==" workbookSaltValue="kMSmrW1P7C2cLfBfGlk4AA==" workbookSpinCount="100000" lockStructure="1"/>
  <bookViews>
    <workbookView xWindow="0" yWindow="0" windowWidth="20490" windowHeight="8835"/>
  </bookViews>
  <sheets>
    <sheet name="結果報告書" sheetId="1" r:id="rId1"/>
    <sheet name="リスト（編集不可）" sheetId="2" state="hidden" r:id="rId2"/>
  </sheets>
  <definedNames>
    <definedName name="_xlnm.Print_Area" localSheetId="0">結果報告書!$A$1:$L$100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67" i="1" l="1"/>
  <c r="L68" i="1"/>
  <c r="L69" i="1"/>
  <c r="L70" i="1"/>
  <c r="L71" i="1"/>
  <c r="L72" i="1"/>
  <c r="L73" i="1"/>
  <c r="L74" i="1"/>
  <c r="L75" i="1"/>
  <c r="L66" i="1"/>
  <c r="L64" i="1"/>
  <c r="L46" i="1"/>
  <c r="L7" i="1" l="1"/>
  <c r="J90" i="1" l="1"/>
  <c r="H90" i="1"/>
  <c r="D90" i="1"/>
  <c r="B90" i="1"/>
  <c r="J89" i="1"/>
  <c r="H89" i="1"/>
  <c r="D89" i="1"/>
  <c r="B89" i="1"/>
  <c r="J88" i="1"/>
  <c r="D88" i="1"/>
  <c r="B88" i="1"/>
  <c r="J87" i="1"/>
  <c r="H87" i="1"/>
  <c r="D87" i="1"/>
  <c r="B87" i="1"/>
  <c r="J86" i="1"/>
  <c r="H86" i="1"/>
  <c r="D86" i="1"/>
  <c r="B86" i="1"/>
  <c r="J85" i="1"/>
  <c r="H85" i="1"/>
  <c r="B85" i="1"/>
  <c r="J84" i="1"/>
  <c r="H84" i="1"/>
  <c r="D84" i="1"/>
  <c r="B84" i="1"/>
  <c r="J83" i="1"/>
  <c r="H83" i="1"/>
  <c r="D83" i="1"/>
  <c r="B83" i="1"/>
  <c r="J82" i="1"/>
  <c r="H82" i="1"/>
  <c r="D82" i="1"/>
  <c r="AR4" i="2" l="1"/>
  <c r="H88" i="1"/>
  <c r="D85" i="1"/>
  <c r="B82" i="1"/>
  <c r="L55" i="1"/>
  <c r="L52" i="1"/>
  <c r="L49" i="1"/>
  <c r="L36" i="1"/>
  <c r="L34" i="1"/>
  <c r="L31" i="1"/>
  <c r="L29" i="1"/>
  <c r="L28" i="1"/>
  <c r="L23" i="1"/>
  <c r="L19" i="1"/>
  <c r="L12" i="1"/>
  <c r="BM4" i="2"/>
  <c r="BN4" i="2" s="1"/>
  <c r="BJ4" i="2"/>
  <c r="BK4" i="2" s="1"/>
  <c r="BG4" i="2"/>
  <c r="BH4" i="2" s="1"/>
  <c r="AA4" i="2"/>
  <c r="BB4" i="2"/>
  <c r="AY4" i="2"/>
  <c r="AW4" i="2"/>
  <c r="AX4" i="2" s="1"/>
  <c r="AT4" i="2"/>
  <c r="AU4" i="2" s="1"/>
  <c r="AP4" i="2"/>
  <c r="AQ4" i="2" s="1"/>
  <c r="AM4" i="2"/>
  <c r="AN4" i="2" s="1"/>
  <c r="AJ4" i="2"/>
  <c r="AK4" i="2" s="1"/>
  <c r="AG4" i="2"/>
  <c r="AH4" i="2" s="1"/>
  <c r="AD4" i="2"/>
  <c r="AE4" i="2" s="1"/>
  <c r="DO10" i="2" l="1"/>
  <c r="DO9" i="2"/>
  <c r="DO8" i="2"/>
  <c r="DO7" i="2"/>
  <c r="DO6" i="2"/>
  <c r="DO5" i="2"/>
  <c r="DO4" i="2"/>
  <c r="DO3" i="2"/>
  <c r="DO2" i="2"/>
  <c r="DO1" i="2"/>
  <c r="I75" i="1"/>
  <c r="I74" i="1"/>
  <c r="I73" i="1"/>
  <c r="I72" i="1"/>
  <c r="I71" i="1"/>
  <c r="I70" i="1"/>
  <c r="I69" i="1"/>
  <c r="I68" i="1"/>
  <c r="I67" i="1"/>
  <c r="I66" i="1"/>
  <c r="BO4" i="2"/>
  <c r="BQ4" i="2" s="1"/>
  <c r="BS4" i="2" l="1"/>
  <c r="BR4" i="2" s="1"/>
  <c r="CI4" i="2"/>
  <c r="CH4" i="2" s="1"/>
  <c r="CA4" i="2"/>
  <c r="BZ4" i="2" s="1"/>
  <c r="BW4" i="2"/>
  <c r="BV4" i="2" s="1"/>
  <c r="BU4" i="2"/>
  <c r="BT4" i="2" s="1"/>
  <c r="CG4" i="2"/>
  <c r="CF4" i="2" s="1"/>
  <c r="BY4" i="2"/>
  <c r="BX4" i="2" s="1"/>
  <c r="CE4" i="2"/>
  <c r="CD4" i="2" s="1"/>
  <c r="CC4" i="2"/>
  <c r="CB4" i="2" s="1"/>
  <c r="BP4" i="2"/>
  <c r="DM5" i="2"/>
  <c r="CL5" i="2"/>
  <c r="CP5" i="2"/>
  <c r="CT5" i="2"/>
  <c r="CX5" i="2"/>
  <c r="DB5" i="2"/>
  <c r="DF5" i="2"/>
  <c r="DJ5" i="2"/>
  <c r="CM5" i="2"/>
  <c r="CQ5" i="2"/>
  <c r="CU5" i="2"/>
  <c r="CY5" i="2"/>
  <c r="DC5" i="2"/>
  <c r="DG5" i="2"/>
  <c r="DK5" i="2"/>
  <c r="CJ5" i="2"/>
  <c r="CN5" i="2"/>
  <c r="CR5" i="2"/>
  <c r="CV5" i="2"/>
  <c r="CZ5" i="2"/>
  <c r="DD5" i="2"/>
  <c r="DH5" i="2"/>
  <c r="DL5" i="2"/>
  <c r="CK5" i="2"/>
  <c r="CO5" i="2"/>
  <c r="CS5" i="2"/>
  <c r="CW5" i="2"/>
  <c r="DA5" i="2"/>
  <c r="DE5" i="2"/>
  <c r="DI5" i="2"/>
  <c r="BL4" i="2"/>
  <c r="BI4" i="2"/>
  <c r="BF4" i="2"/>
  <c r="BE4" i="2"/>
  <c r="AB4" i="2"/>
  <c r="Z4" i="2" s="1"/>
  <c r="AC4" i="2"/>
  <c r="AF4" i="2"/>
  <c r="AI4" i="2"/>
  <c r="AL4" i="2"/>
  <c r="AO4" i="2"/>
  <c r="AS4" i="2"/>
  <c r="AV4" i="2"/>
  <c r="AZ4" i="2"/>
  <c r="BA4" i="2" s="1"/>
  <c r="BC4" i="2"/>
  <c r="BD4" i="2" s="1"/>
  <c r="CY6" i="2" l="1"/>
  <c r="DK6" i="2"/>
  <c r="DH6" i="2"/>
  <c r="DE6" i="2"/>
  <c r="CV6" i="2"/>
  <c r="DB6" i="2"/>
  <c r="CS6" i="2"/>
  <c r="CP6" i="2"/>
  <c r="CM6" i="2"/>
  <c r="CJ6" i="2"/>
  <c r="CJ7" i="2" s="1"/>
  <c r="CJ8" i="2" s="1"/>
  <c r="CJ9" i="2" s="1"/>
  <c r="CJ10" i="2" s="1"/>
  <c r="CJ11" i="2" s="1"/>
  <c r="CJ12" i="2" s="1"/>
  <c r="CJ13" i="2" s="1"/>
  <c r="CJ14" i="2" s="1"/>
  <c r="CJ4" i="2" s="1"/>
  <c r="DA6" i="2"/>
  <c r="DM6" i="2"/>
  <c r="CO6" i="2"/>
  <c r="DJ6" i="2"/>
  <c r="CL6" i="2"/>
  <c r="CL7" i="2" s="1"/>
  <c r="CL8" i="2" s="1"/>
  <c r="CL9" i="2" s="1"/>
  <c r="CL10" i="2" s="1"/>
  <c r="CL11" i="2" s="1"/>
  <c r="CL12" i="2" s="1"/>
  <c r="CL13" i="2" s="1"/>
  <c r="CL14" i="2" s="1"/>
  <c r="CL4" i="2" s="1"/>
  <c r="CK4" i="2" s="1"/>
  <c r="DG6" i="2"/>
  <c r="DD6" i="2"/>
  <c r="CX6" i="2"/>
  <c r="CU6" i="2"/>
  <c r="CR6" i="2"/>
  <c r="DL6" i="2"/>
  <c r="DC6" i="2"/>
  <c r="CT6" i="2"/>
  <c r="CQ6" i="2"/>
  <c r="CN6" i="2"/>
  <c r="DF6" i="2"/>
  <c r="DI6" i="2"/>
  <c r="CZ6" i="2"/>
  <c r="CK6" i="2"/>
  <c r="CK7" i="2" s="1"/>
  <c r="CK8" i="2" s="1"/>
  <c r="CK9" i="2" s="1"/>
  <c r="CK10" i="2" s="1"/>
  <c r="CK11" i="2" s="1"/>
  <c r="CK12" i="2" s="1"/>
  <c r="CK13" i="2" s="1"/>
  <c r="CK14" i="2" s="1"/>
  <c r="CW6" i="2"/>
  <c r="DD7" i="2" l="1"/>
  <c r="DI7" i="2"/>
  <c r="CU7" i="2"/>
  <c r="CQ7" i="2"/>
  <c r="CR7" i="2"/>
  <c r="DG7" i="2"/>
  <c r="CW7" i="2"/>
  <c r="DF7" i="2"/>
  <c r="DJ7" i="2"/>
  <c r="CN7" i="2"/>
  <c r="CN8" i="2" s="1"/>
  <c r="CN9" i="2" s="1"/>
  <c r="CN10" i="2" s="1"/>
  <c r="CN11" i="2" s="1"/>
  <c r="CN12" i="2" s="1"/>
  <c r="CN13" i="2" s="1"/>
  <c r="CN14" i="2" s="1"/>
  <c r="DC7" i="2"/>
  <c r="CZ7" i="2"/>
  <c r="CT7" i="2"/>
  <c r="DL7" i="2"/>
  <c r="CO7" i="2"/>
  <c r="CO8" i="2" s="1"/>
  <c r="CO9" i="2" s="1"/>
  <c r="CO10" i="2" s="1"/>
  <c r="CO11" i="2" s="1"/>
  <c r="CO12" i="2" s="1"/>
  <c r="CO13" i="2" s="1"/>
  <c r="CO14" i="2" s="1"/>
  <c r="CO4" i="2" s="1"/>
  <c r="CN4" i="2" s="1"/>
  <c r="CX7" i="2"/>
  <c r="DA7" i="2"/>
  <c r="DM7" i="2"/>
  <c r="DK7" i="2"/>
  <c r="DH7" i="2"/>
  <c r="DE7" i="2"/>
  <c r="CV7" i="2"/>
  <c r="DB7" i="2"/>
  <c r="CS7" i="2"/>
  <c r="CP7" i="2"/>
  <c r="CM7" i="2"/>
  <c r="CM8" i="2" s="1"/>
  <c r="CM9" i="2" s="1"/>
  <c r="CM10" i="2" s="1"/>
  <c r="CM11" i="2" s="1"/>
  <c r="CM12" i="2" s="1"/>
  <c r="CM13" i="2" s="1"/>
  <c r="CM14" i="2" s="1"/>
  <c r="CM4" i="2" s="1"/>
  <c r="CY7" i="2"/>
  <c r="DM8" i="2" l="1"/>
  <c r="DJ8" i="2"/>
  <c r="DA8" i="2"/>
  <c r="CX8" i="2"/>
  <c r="DD8" i="2"/>
  <c r="CW8" i="2"/>
  <c r="CU8" i="2"/>
  <c r="DC8" i="2"/>
  <c r="CR8" i="2"/>
  <c r="CR9" i="2" s="1"/>
  <c r="CR10" i="2" s="1"/>
  <c r="CR11" i="2" s="1"/>
  <c r="CR12" i="2" s="1"/>
  <c r="CR13" i="2" s="1"/>
  <c r="CR14" i="2" s="1"/>
  <c r="CR4" i="2" s="1"/>
  <c r="CQ4" i="2" s="1"/>
  <c r="DG8" i="2"/>
  <c r="DI8" i="2"/>
  <c r="DL8" i="2"/>
  <c r="CQ8" i="2"/>
  <c r="CQ9" i="2" s="1"/>
  <c r="CQ10" i="2" s="1"/>
  <c r="CQ11" i="2" s="1"/>
  <c r="CQ12" i="2" s="1"/>
  <c r="CQ13" i="2" s="1"/>
  <c r="CQ14" i="2" s="1"/>
  <c r="CT8" i="2"/>
  <c r="DF8" i="2"/>
  <c r="CZ8" i="2"/>
  <c r="CP8" i="2"/>
  <c r="CP9" i="2" s="1"/>
  <c r="CP10" i="2" s="1"/>
  <c r="CP11" i="2" s="1"/>
  <c r="CP12" i="2" s="1"/>
  <c r="CP13" i="2" s="1"/>
  <c r="CP14" i="2" s="1"/>
  <c r="CP4" i="2" s="1"/>
  <c r="DH8" i="2"/>
  <c r="DK8" i="2"/>
  <c r="DE8" i="2"/>
  <c r="DB8" i="2"/>
  <c r="CS8" i="2"/>
  <c r="CY8" i="2"/>
  <c r="CV8" i="2"/>
  <c r="DM9" i="2" l="1"/>
  <c r="DG9" i="2"/>
  <c r="DI9" i="2"/>
  <c r="CX9" i="2"/>
  <c r="DF9" i="2"/>
  <c r="DL9" i="2"/>
  <c r="CU9" i="2"/>
  <c r="CU10" i="2" s="1"/>
  <c r="CU11" i="2" s="1"/>
  <c r="CU12" i="2" s="1"/>
  <c r="CU13" i="2" s="1"/>
  <c r="CU14" i="2" s="1"/>
  <c r="CU4" i="2" s="1"/>
  <c r="CT4" i="2" s="1"/>
  <c r="DD9" i="2"/>
  <c r="DA9" i="2"/>
  <c r="DJ9" i="2"/>
  <c r="CZ9" i="2"/>
  <c r="CW9" i="2"/>
  <c r="DC9" i="2"/>
  <c r="CT9" i="2"/>
  <c r="CT10" i="2" s="1"/>
  <c r="CT11" i="2" s="1"/>
  <c r="CT12" i="2" s="1"/>
  <c r="CT13" i="2" s="1"/>
  <c r="CT14" i="2" s="1"/>
  <c r="DK9" i="2"/>
  <c r="DH9" i="2"/>
  <c r="CY9" i="2"/>
  <c r="DB9" i="2"/>
  <c r="CS9" i="2"/>
  <c r="CS10" i="2" s="1"/>
  <c r="CS11" i="2" s="1"/>
  <c r="CS12" i="2" s="1"/>
  <c r="CS13" i="2" s="1"/>
  <c r="CS14" i="2" s="1"/>
  <c r="CS4" i="2" s="1"/>
  <c r="DE9" i="2"/>
  <c r="CV9" i="2"/>
  <c r="DJ10" i="2" l="1"/>
  <c r="DG10" i="2"/>
  <c r="DM10" i="2"/>
  <c r="CX10" i="2"/>
  <c r="CX11" i="2" s="1"/>
  <c r="CX12" i="2" s="1"/>
  <c r="CX13" i="2" s="1"/>
  <c r="CX14" i="2" s="1"/>
  <c r="CX4" i="2" s="1"/>
  <c r="CW4" i="2" s="1"/>
  <c r="DD10" i="2"/>
  <c r="DA10" i="2"/>
  <c r="DC10" i="2"/>
  <c r="DF10" i="2"/>
  <c r="DI10" i="2"/>
  <c r="CW10" i="2"/>
  <c r="CW11" i="2" s="1"/>
  <c r="CW12" i="2" s="1"/>
  <c r="CW13" i="2" s="1"/>
  <c r="CW14" i="2" s="1"/>
  <c r="CZ10" i="2"/>
  <c r="DL10" i="2"/>
  <c r="DK10" i="2"/>
  <c r="DH10" i="2"/>
  <c r="DE10" i="2"/>
  <c r="CV10" i="2"/>
  <c r="CV11" i="2" s="1"/>
  <c r="CV12" i="2" s="1"/>
  <c r="CV13" i="2" s="1"/>
  <c r="CV14" i="2" s="1"/>
  <c r="CV4" i="2" s="1"/>
  <c r="CY10" i="2"/>
  <c r="DB10" i="2"/>
  <c r="DM11" i="2" l="1"/>
  <c r="DC11" i="2"/>
  <c r="DJ11" i="2"/>
  <c r="DD11" i="2"/>
  <c r="DG11" i="2"/>
  <c r="DA11" i="2"/>
  <c r="DA12" i="2" s="1"/>
  <c r="DA13" i="2" s="1"/>
  <c r="DA14" i="2" s="1"/>
  <c r="DA4" i="2" s="1"/>
  <c r="CZ4" i="2" s="1"/>
  <c r="DF11" i="2"/>
  <c r="CZ11" i="2"/>
  <c r="CZ12" i="2" s="1"/>
  <c r="CZ13" i="2" s="1"/>
  <c r="CZ14" i="2" s="1"/>
  <c r="DL11" i="2"/>
  <c r="DI11" i="2"/>
  <c r="DK11" i="2"/>
  <c r="DH11" i="2"/>
  <c r="CY11" i="2"/>
  <c r="CY12" i="2" s="1"/>
  <c r="CY13" i="2" s="1"/>
  <c r="CY14" i="2" s="1"/>
  <c r="CY4" i="2" s="1"/>
  <c r="DB11" i="2"/>
  <c r="DE11" i="2"/>
  <c r="DM12" i="2" l="1"/>
  <c r="DL12" i="2"/>
  <c r="DD12" i="2"/>
  <c r="DD13" i="2" s="1"/>
  <c r="DD14" i="2" s="1"/>
  <c r="DD4" i="2" s="1"/>
  <c r="DC4" i="2" s="1"/>
  <c r="DG12" i="2"/>
  <c r="DJ12" i="2"/>
  <c r="DI12" i="2"/>
  <c r="DC12" i="2"/>
  <c r="DC13" i="2" s="1"/>
  <c r="DC14" i="2" s="1"/>
  <c r="DF12" i="2"/>
  <c r="DK12" i="2"/>
  <c r="DE12" i="2"/>
  <c r="DB12" i="2"/>
  <c r="DB13" i="2" s="1"/>
  <c r="DB14" i="2" s="1"/>
  <c r="DB4" i="2" s="1"/>
  <c r="DH12" i="2"/>
  <c r="DL13" i="2" l="1"/>
  <c r="DG13" i="2"/>
  <c r="DG14" i="2" s="1"/>
  <c r="DG4" i="2" s="1"/>
  <c r="DF4" i="2" s="1"/>
  <c r="DM13" i="2"/>
  <c r="DJ13" i="2"/>
  <c r="DM14" i="2" s="1"/>
  <c r="DM4" i="2" s="1"/>
  <c r="DL4" i="2" s="1"/>
  <c r="DI13" i="2"/>
  <c r="DL14" i="2" s="1"/>
  <c r="DF13" i="2"/>
  <c r="DF14" i="2" s="1"/>
  <c r="DK13" i="2"/>
  <c r="DH13" i="2"/>
  <c r="DE13" i="2"/>
  <c r="DE14" i="2" s="1"/>
  <c r="DE4" i="2" s="1"/>
  <c r="DJ14" i="2" l="1"/>
  <c r="DJ4" i="2" s="1"/>
  <c r="DI4" i="2" s="1"/>
  <c r="DI14" i="2"/>
  <c r="DH14" i="2"/>
  <c r="DH4" i="2" s="1"/>
  <c r="DK14" i="2"/>
  <c r="DK4" i="2" s="1"/>
</calcChain>
</file>

<file path=xl/sharedStrings.xml><?xml version="1.0" encoding="utf-8"?>
<sst xmlns="http://schemas.openxmlformats.org/spreadsheetml/2006/main" count="379" uniqueCount="198">
  <si>
    <t>試験室名</t>
    <rPh sb="0" eb="4">
      <t>シケンシツメイ</t>
    </rPh>
    <phoneticPr fontId="1"/>
  </si>
  <si>
    <t>担当者</t>
    <rPh sb="0" eb="3">
      <t>タントウシャ</t>
    </rPh>
    <phoneticPr fontId="1"/>
  </si>
  <si>
    <t>MAIL</t>
    <phoneticPr fontId="1"/>
  </si>
  <si>
    <t>TEL</t>
    <phoneticPr fontId="1"/>
  </si>
  <si>
    <t>（１）Ａ試料　分析結果</t>
    <rPh sb="4" eb="6">
      <t>シリョウ</t>
    </rPh>
    <rPh sb="7" eb="11">
      <t>ブンセキケッカ</t>
    </rPh>
    <phoneticPr fontId="1"/>
  </si>
  <si>
    <t>試料番号</t>
    <rPh sb="0" eb="4">
      <t>シリョウバンゴウ</t>
    </rPh>
    <phoneticPr fontId="1"/>
  </si>
  <si>
    <t>分析成分名</t>
    <rPh sb="0" eb="5">
      <t>ブンセキセイブンメイ</t>
    </rPh>
    <phoneticPr fontId="1"/>
  </si>
  <si>
    <t>分析値</t>
    <rPh sb="0" eb="3">
      <t>ブンセキチ</t>
    </rPh>
    <phoneticPr fontId="1"/>
  </si>
  <si>
    <t>備考</t>
    <rPh sb="0" eb="2">
      <t>ビコウ</t>
    </rPh>
    <phoneticPr fontId="1"/>
  </si>
  <si>
    <t>分析法</t>
    <rPh sb="0" eb="3">
      <t>ブンセキホウ</t>
    </rPh>
    <phoneticPr fontId="1"/>
  </si>
  <si>
    <t>%</t>
    <phoneticPr fontId="1"/>
  </si>
  <si>
    <t>水分</t>
    <rPh sb="0" eb="2">
      <t>スイブン</t>
    </rPh>
    <phoneticPr fontId="1"/>
  </si>
  <si>
    <t>粗たん白質</t>
    <rPh sb="0" eb="1">
      <t>ソ</t>
    </rPh>
    <rPh sb="3" eb="5">
      <t>パクシツ</t>
    </rPh>
    <phoneticPr fontId="1"/>
  </si>
  <si>
    <t>メーカー</t>
    <phoneticPr fontId="1"/>
  </si>
  <si>
    <t>粗脂肪</t>
    <rPh sb="0" eb="3">
      <t>ソシボウ</t>
    </rPh>
    <phoneticPr fontId="1"/>
  </si>
  <si>
    <t>飼料分析基準</t>
  </si>
  <si>
    <t>その他の方法</t>
  </si>
  <si>
    <t>飼料分析基準（ケルダール法（硫酸標準液吸収法））</t>
  </si>
  <si>
    <t>飼料分析基準（ケルダール法（ホウ酸溶液吸収法））</t>
  </si>
  <si>
    <t>飼料分析基準（燃焼法）</t>
  </si>
  <si>
    <t>自動分析機</t>
  </si>
  <si>
    <t>粗繊維</t>
    <rPh sb="0" eb="3">
      <t>ソセンイ</t>
    </rPh>
    <phoneticPr fontId="1"/>
  </si>
  <si>
    <t>飼料分析基準（静置法）</t>
    <rPh sb="7" eb="9">
      <t>セイチ</t>
    </rPh>
    <rPh sb="9" eb="10">
      <t>ホウ</t>
    </rPh>
    <phoneticPr fontId="1"/>
  </si>
  <si>
    <t>飼料分析基準（ろ過法）</t>
    <rPh sb="8" eb="10">
      <t>カホウ</t>
    </rPh>
    <phoneticPr fontId="1"/>
  </si>
  <si>
    <t>粗灰分</t>
    <rPh sb="0" eb="3">
      <t>ソカイブン</t>
    </rPh>
    <phoneticPr fontId="1"/>
  </si>
  <si>
    <t>カルシウム</t>
    <phoneticPr fontId="1"/>
  </si>
  <si>
    <t>飼料分析基準（シュウ酸アンモニウム法）</t>
    <rPh sb="10" eb="11">
      <t>サン</t>
    </rPh>
    <rPh sb="17" eb="18">
      <t>ホウ</t>
    </rPh>
    <phoneticPr fontId="1"/>
  </si>
  <si>
    <t>飼料分析基準（原子吸光光度法）</t>
    <rPh sb="7" eb="13">
      <t>ゲンシキュウコウコウド</t>
    </rPh>
    <rPh sb="13" eb="14">
      <t>ホウ</t>
    </rPh>
    <phoneticPr fontId="1"/>
  </si>
  <si>
    <t>リン</t>
    <phoneticPr fontId="1"/>
  </si>
  <si>
    <t>迅速定量法</t>
    <rPh sb="0" eb="5">
      <t>ジンソクテイリョウホウ</t>
    </rPh>
    <phoneticPr fontId="1"/>
  </si>
  <si>
    <t>g(力価)/ﾄﾝ</t>
    <rPh sb="2" eb="4">
      <t>リキカ</t>
    </rPh>
    <phoneticPr fontId="1"/>
  </si>
  <si>
    <t>型 式</t>
    <rPh sb="0" eb="1">
      <t>カタ</t>
    </rPh>
    <rPh sb="2" eb="3">
      <t>シキ</t>
    </rPh>
    <phoneticPr fontId="1"/>
  </si>
  <si>
    <t>その他の方法</t>
    <rPh sb="2" eb="3">
      <t>タ</t>
    </rPh>
    <rPh sb="4" eb="6">
      <t>ホウホウ</t>
    </rPh>
    <phoneticPr fontId="1"/>
  </si>
  <si>
    <t>測定条件</t>
    <rPh sb="0" eb="4">
      <t>ソクテイジョウケン</t>
    </rPh>
    <phoneticPr fontId="1"/>
  </si>
  <si>
    <t>銅</t>
    <rPh sb="0" eb="1">
      <t>ドウ</t>
    </rPh>
    <phoneticPr fontId="1"/>
  </si>
  <si>
    <t>g/kg</t>
    <phoneticPr fontId="1"/>
  </si>
  <si>
    <t>亜鉛</t>
    <rPh sb="0" eb="2">
      <t>アエン</t>
    </rPh>
    <phoneticPr fontId="1"/>
  </si>
  <si>
    <t>飼料分析基準</t>
    <phoneticPr fontId="1"/>
  </si>
  <si>
    <t>クエン酸モランテル</t>
    <rPh sb="3" eb="4">
      <t>サン</t>
    </rPh>
    <phoneticPr fontId="1"/>
  </si>
  <si>
    <t>検出原料名</t>
    <rPh sb="0" eb="5">
      <t>ケンシュツゲンリョウメイ</t>
    </rPh>
    <phoneticPr fontId="1"/>
  </si>
  <si>
    <t>検出方法</t>
    <rPh sb="0" eb="4">
      <t>ケンシュツホウホウ</t>
    </rPh>
    <phoneticPr fontId="1"/>
  </si>
  <si>
    <t>1　肉眼</t>
    <rPh sb="2" eb="4">
      <t>ニクガン</t>
    </rPh>
    <phoneticPr fontId="1"/>
  </si>
  <si>
    <t>2　酸処理</t>
    <rPh sb="2" eb="5">
      <t>サンショリ</t>
    </rPh>
    <phoneticPr fontId="1"/>
  </si>
  <si>
    <t>3　アルカリ処理</t>
    <rPh sb="6" eb="8">
      <t>ショリ</t>
    </rPh>
    <phoneticPr fontId="1"/>
  </si>
  <si>
    <t>4　その他</t>
    <rPh sb="4" eb="5">
      <t>タ</t>
    </rPh>
    <phoneticPr fontId="1"/>
  </si>
  <si>
    <t>大麦</t>
    <rPh sb="0" eb="2">
      <t>オオムギ</t>
    </rPh>
    <phoneticPr fontId="1"/>
  </si>
  <si>
    <t>えん麦</t>
    <rPh sb="2" eb="3">
      <t>バク</t>
    </rPh>
    <phoneticPr fontId="1"/>
  </si>
  <si>
    <t>ライ麦</t>
    <rPh sb="2" eb="3">
      <t>ムギ</t>
    </rPh>
    <phoneticPr fontId="1"/>
  </si>
  <si>
    <t>小麦</t>
    <rPh sb="0" eb="2">
      <t>コムギ</t>
    </rPh>
    <phoneticPr fontId="1"/>
  </si>
  <si>
    <t>小麦粉</t>
    <rPh sb="0" eb="3">
      <t>コムギコ</t>
    </rPh>
    <phoneticPr fontId="1"/>
  </si>
  <si>
    <t>とうもろこし</t>
    <phoneticPr fontId="1"/>
  </si>
  <si>
    <t>マイロ</t>
    <phoneticPr fontId="1"/>
  </si>
  <si>
    <t>玄米</t>
    <rPh sb="0" eb="2">
      <t>ゲンマイ</t>
    </rPh>
    <phoneticPr fontId="1"/>
  </si>
  <si>
    <t>精白米</t>
    <rPh sb="0" eb="3">
      <t>セイハクマイ</t>
    </rPh>
    <phoneticPr fontId="1"/>
  </si>
  <si>
    <t>キャッサバ</t>
    <phoneticPr fontId="1"/>
  </si>
  <si>
    <t>ふすま</t>
    <phoneticPr fontId="1"/>
  </si>
  <si>
    <t>麦ぬか</t>
    <rPh sb="0" eb="1">
      <t>ムギ</t>
    </rPh>
    <phoneticPr fontId="1"/>
  </si>
  <si>
    <t>ビールかす</t>
    <phoneticPr fontId="1"/>
  </si>
  <si>
    <t>コーングルテンフィード</t>
    <phoneticPr fontId="1"/>
  </si>
  <si>
    <t>混合割合</t>
    <rPh sb="0" eb="4">
      <t>コンゴウワリアイ</t>
    </rPh>
    <phoneticPr fontId="1"/>
  </si>
  <si>
    <t>スクリーニングペレット</t>
    <phoneticPr fontId="1"/>
  </si>
  <si>
    <t>ホミニーフィード</t>
    <phoneticPr fontId="1"/>
  </si>
  <si>
    <t>コーングルテンミール</t>
    <phoneticPr fontId="1"/>
  </si>
  <si>
    <t>あまに油かす</t>
    <rPh sb="3" eb="4">
      <t>アブラ</t>
    </rPh>
    <phoneticPr fontId="1"/>
  </si>
  <si>
    <t>サフラワー油かす</t>
    <rPh sb="5" eb="6">
      <t>アブラ</t>
    </rPh>
    <phoneticPr fontId="1"/>
  </si>
  <si>
    <t>なたね油かす</t>
    <rPh sb="3" eb="4">
      <t>アブラ</t>
    </rPh>
    <phoneticPr fontId="1"/>
  </si>
  <si>
    <t>綿実油かす</t>
    <rPh sb="0" eb="2">
      <t>メンジツ</t>
    </rPh>
    <rPh sb="2" eb="3">
      <t>アブラ</t>
    </rPh>
    <phoneticPr fontId="1"/>
  </si>
  <si>
    <t>やし油かす</t>
    <rPh sb="2" eb="3">
      <t>アブラ</t>
    </rPh>
    <phoneticPr fontId="1"/>
  </si>
  <si>
    <t>ごま油かす</t>
    <rPh sb="2" eb="3">
      <t>アブラ</t>
    </rPh>
    <phoneticPr fontId="1"/>
  </si>
  <si>
    <t>大豆油かす</t>
    <rPh sb="0" eb="3">
      <t>ダイズアブラ</t>
    </rPh>
    <phoneticPr fontId="1"/>
  </si>
  <si>
    <t>肉骨粉</t>
    <rPh sb="0" eb="3">
      <t>ニクコップン</t>
    </rPh>
    <phoneticPr fontId="1"/>
  </si>
  <si>
    <t>チキンミール</t>
    <phoneticPr fontId="1"/>
  </si>
  <si>
    <t>魚粉</t>
    <rPh sb="0" eb="2">
      <t>ギョフン</t>
    </rPh>
    <phoneticPr fontId="1"/>
  </si>
  <si>
    <t>アルファルファミール</t>
    <phoneticPr fontId="1"/>
  </si>
  <si>
    <t>ビートパルプ</t>
    <phoneticPr fontId="1"/>
  </si>
  <si>
    <t>パイナップルかす</t>
    <phoneticPr fontId="1"/>
  </si>
  <si>
    <t>尿素</t>
    <rPh sb="0" eb="2">
      <t>ニョウソ</t>
    </rPh>
    <phoneticPr fontId="1"/>
  </si>
  <si>
    <t>食塩</t>
    <rPh sb="0" eb="2">
      <t>ショクエン</t>
    </rPh>
    <phoneticPr fontId="1"/>
  </si>
  <si>
    <t>炭酸カルシウム</t>
    <rPh sb="0" eb="2">
      <t>タンサン</t>
    </rPh>
    <phoneticPr fontId="1"/>
  </si>
  <si>
    <t>りん酸カルシウム</t>
    <rPh sb="2" eb="3">
      <t>サン</t>
    </rPh>
    <phoneticPr fontId="1"/>
  </si>
  <si>
    <t>　　要望等があれば記入してください。（メール本文でも可）</t>
    <rPh sb="2" eb="5">
      <t>ヨウボウトウ</t>
    </rPh>
    <rPh sb="9" eb="11">
      <t>キニュウ</t>
    </rPh>
    <rPh sb="22" eb="24">
      <t>ホンブン</t>
    </rPh>
    <rPh sb="26" eb="27">
      <t>カ</t>
    </rPh>
    <phoneticPr fontId="1"/>
  </si>
  <si>
    <t>試験室名</t>
    <rPh sb="0" eb="3">
      <t>シケンシツ</t>
    </rPh>
    <rPh sb="3" eb="4">
      <t>メイ</t>
    </rPh>
    <phoneticPr fontId="4"/>
  </si>
  <si>
    <t>A試料</t>
    <rPh sb="1" eb="3">
      <t>シリョウ</t>
    </rPh>
    <phoneticPr fontId="4"/>
  </si>
  <si>
    <t>D試料</t>
    <rPh sb="1" eb="3">
      <t>シリョウ</t>
    </rPh>
    <phoneticPr fontId="4"/>
  </si>
  <si>
    <t>C試料</t>
    <rPh sb="1" eb="3">
      <t>シリョウ</t>
    </rPh>
    <phoneticPr fontId="4"/>
  </si>
  <si>
    <t>A 水分</t>
    <rPh sb="2" eb="4">
      <t>スイブン</t>
    </rPh>
    <phoneticPr fontId="4"/>
  </si>
  <si>
    <t>A 粗たん白質</t>
    <rPh sb="2" eb="3">
      <t>ソ</t>
    </rPh>
    <rPh sb="5" eb="6">
      <t>パク</t>
    </rPh>
    <rPh sb="6" eb="7">
      <t>シツ</t>
    </rPh>
    <phoneticPr fontId="4"/>
  </si>
  <si>
    <t>A 粗脂肪</t>
    <rPh sb="2" eb="5">
      <t>ソシボウ</t>
    </rPh>
    <phoneticPr fontId="4"/>
  </si>
  <si>
    <t>A 粗繊維</t>
    <rPh sb="2" eb="3">
      <t>ソ</t>
    </rPh>
    <rPh sb="3" eb="5">
      <t>センイ</t>
    </rPh>
    <phoneticPr fontId="4"/>
  </si>
  <si>
    <t>A 粗灰分</t>
    <rPh sb="2" eb="3">
      <t>ソ</t>
    </rPh>
    <rPh sb="3" eb="5">
      <t>カイブン</t>
    </rPh>
    <phoneticPr fontId="4"/>
  </si>
  <si>
    <t>A カルシウム</t>
    <phoneticPr fontId="4"/>
  </si>
  <si>
    <t>A リン</t>
    <phoneticPr fontId="4"/>
  </si>
  <si>
    <t>D 銅</t>
    <rPh sb="2" eb="3">
      <t>ドウ</t>
    </rPh>
    <phoneticPr fontId="4"/>
  </si>
  <si>
    <t>D 亜鉛</t>
    <rPh sb="2" eb="4">
      <t>アエン</t>
    </rPh>
    <phoneticPr fontId="4"/>
  </si>
  <si>
    <t>D クエン酸モランテル</t>
    <rPh sb="5" eb="6">
      <t>サン</t>
    </rPh>
    <phoneticPr fontId="4"/>
  </si>
  <si>
    <t>検出原料名</t>
    <rPh sb="0" eb="2">
      <t>ケンシュツ</t>
    </rPh>
    <rPh sb="2" eb="4">
      <t>ゲンリョウ</t>
    </rPh>
    <rPh sb="4" eb="5">
      <t>メイ</t>
    </rPh>
    <phoneticPr fontId="4"/>
  </si>
  <si>
    <t>その他の検出物</t>
    <rPh sb="2" eb="3">
      <t>タ</t>
    </rPh>
    <rPh sb="4" eb="6">
      <t>ケンシュツ</t>
    </rPh>
    <rPh sb="6" eb="7">
      <t>ブツ</t>
    </rPh>
    <phoneticPr fontId="7"/>
  </si>
  <si>
    <t>分析値(%)</t>
    <rPh sb="0" eb="2">
      <t>ブンセキ</t>
    </rPh>
    <rPh sb="2" eb="3">
      <t>チ</t>
    </rPh>
    <phoneticPr fontId="4"/>
  </si>
  <si>
    <t>No.</t>
    <phoneticPr fontId="4"/>
  </si>
  <si>
    <t>分析法</t>
    <rPh sb="0" eb="3">
      <t>ブンセキホウ</t>
    </rPh>
    <phoneticPr fontId="4"/>
  </si>
  <si>
    <t>灰化温度（℃）</t>
    <rPh sb="0" eb="1">
      <t>ハイ</t>
    </rPh>
    <rPh sb="1" eb="2">
      <t>カ</t>
    </rPh>
    <rPh sb="2" eb="4">
      <t>オンド</t>
    </rPh>
    <phoneticPr fontId="4"/>
  </si>
  <si>
    <t>分析値(g(力価/t))</t>
    <rPh sb="0" eb="2">
      <t>ブンセキ</t>
    </rPh>
    <rPh sb="2" eb="3">
      <t>チ</t>
    </rPh>
    <rPh sb="6" eb="7">
      <t>リキ</t>
    </rPh>
    <rPh sb="7" eb="8">
      <t>カ</t>
    </rPh>
    <phoneticPr fontId="4"/>
  </si>
  <si>
    <t>分析法１，２</t>
    <rPh sb="0" eb="3">
      <t>ブンセキホウ</t>
    </rPh>
    <phoneticPr fontId="4"/>
  </si>
  <si>
    <t>分析法３，４</t>
    <rPh sb="0" eb="3">
      <t>ブンセキホウ</t>
    </rPh>
    <phoneticPr fontId="4"/>
  </si>
  <si>
    <t>分析値(g/kg)</t>
    <rPh sb="0" eb="2">
      <t>ブンセキ</t>
    </rPh>
    <rPh sb="2" eb="3">
      <t>チ</t>
    </rPh>
    <phoneticPr fontId="4"/>
  </si>
  <si>
    <t>その他１</t>
    <rPh sb="2" eb="3">
      <t>タ</t>
    </rPh>
    <phoneticPr fontId="7"/>
  </si>
  <si>
    <t>その他2</t>
    <rPh sb="2" eb="3">
      <t>タ</t>
    </rPh>
    <phoneticPr fontId="7"/>
  </si>
  <si>
    <t>その他3</t>
    <rPh sb="2" eb="3">
      <t>タ</t>
    </rPh>
    <phoneticPr fontId="7"/>
  </si>
  <si>
    <t>その他4</t>
    <rPh sb="2" eb="3">
      <t>タ</t>
    </rPh>
    <phoneticPr fontId="7"/>
  </si>
  <si>
    <t>その他5</t>
    <rPh sb="2" eb="3">
      <t>タ</t>
    </rPh>
    <phoneticPr fontId="7"/>
  </si>
  <si>
    <t>その他6</t>
    <rPh sb="2" eb="3">
      <t>タ</t>
    </rPh>
    <phoneticPr fontId="7"/>
  </si>
  <si>
    <t>その他7</t>
    <rPh sb="2" eb="3">
      <t>タ</t>
    </rPh>
    <phoneticPr fontId="7"/>
  </si>
  <si>
    <t>その他8</t>
    <rPh sb="2" eb="3">
      <t>タ</t>
    </rPh>
    <phoneticPr fontId="7"/>
  </si>
  <si>
    <t>その他9</t>
    <rPh sb="2" eb="3">
      <t>タ</t>
    </rPh>
    <phoneticPr fontId="7"/>
  </si>
  <si>
    <t>その他10</t>
    <rPh sb="2" eb="3">
      <t>タ</t>
    </rPh>
    <phoneticPr fontId="7"/>
  </si>
  <si>
    <r>
      <t>ＬＣ　</t>
    </r>
    <r>
      <rPr>
        <sz val="9"/>
        <color theme="1"/>
        <rFont val="ＭＳ 明朝"/>
        <family val="1"/>
        <charset val="128"/>
      </rPr>
      <t>メーカー／型式</t>
    </r>
    <rPh sb="8" eb="10">
      <t>カタシキ</t>
    </rPh>
    <phoneticPr fontId="1"/>
  </si>
  <si>
    <r>
      <t>検出器　</t>
    </r>
    <r>
      <rPr>
        <sz val="9"/>
        <color theme="1"/>
        <rFont val="ＭＳ 明朝"/>
        <family val="1"/>
        <charset val="128"/>
      </rPr>
      <t>メーカー／型式</t>
    </r>
    <rPh sb="0" eb="3">
      <t>ケンシュツキ</t>
    </rPh>
    <phoneticPr fontId="1"/>
  </si>
  <si>
    <r>
      <t>カラム　</t>
    </r>
    <r>
      <rPr>
        <sz val="9"/>
        <color theme="1"/>
        <rFont val="ＭＳ 明朝"/>
        <family val="1"/>
        <charset val="128"/>
      </rPr>
      <t>メーカー／型式</t>
    </r>
    <phoneticPr fontId="1"/>
  </si>
  <si>
    <t>灰化温度</t>
    <rPh sb="0" eb="4">
      <t>カイカオンド</t>
    </rPh>
    <phoneticPr fontId="1"/>
  </si>
  <si>
    <t>℃</t>
    <phoneticPr fontId="1"/>
  </si>
  <si>
    <t>内径(mm)</t>
    <rPh sb="0" eb="2">
      <t>ナイケイ</t>
    </rPh>
    <phoneticPr fontId="1"/>
  </si>
  <si>
    <t>長さ(mm)</t>
    <rPh sb="0" eb="1">
      <t>ナガ</t>
    </rPh>
    <phoneticPr fontId="1"/>
  </si>
  <si>
    <t>粒径(µm)</t>
    <rPh sb="0" eb="1">
      <t>リュウ</t>
    </rPh>
    <rPh sb="1" eb="2">
      <t>ケイ</t>
    </rPh>
    <phoneticPr fontId="1"/>
  </si>
  <si>
    <r>
      <t>多量</t>
    </r>
    <r>
      <rPr>
        <sz val="9"/>
        <color theme="1"/>
        <rFont val="ＭＳ 明朝"/>
        <family val="1"/>
        <charset val="128"/>
      </rPr>
      <t>（15%以上）</t>
    </r>
    <rPh sb="0" eb="2">
      <t>タリョウ</t>
    </rPh>
    <phoneticPr fontId="1"/>
  </si>
  <si>
    <r>
      <t>中量</t>
    </r>
    <r>
      <rPr>
        <sz val="9"/>
        <color theme="1"/>
        <rFont val="ＭＳ 明朝"/>
        <family val="1"/>
        <charset val="128"/>
      </rPr>
      <t>（5%以上15%未満）</t>
    </r>
    <rPh sb="0" eb="2">
      <t>チュウリョウ</t>
    </rPh>
    <phoneticPr fontId="1"/>
  </si>
  <si>
    <r>
      <t>少量</t>
    </r>
    <r>
      <rPr>
        <sz val="9"/>
        <color theme="1"/>
        <rFont val="ＭＳ 明朝"/>
        <family val="1"/>
        <charset val="128"/>
      </rPr>
      <t>（1%以上5%未満）</t>
    </r>
    <rPh sb="0" eb="2">
      <t>ショウリョウ</t>
    </rPh>
    <phoneticPr fontId="1"/>
  </si>
  <si>
    <t>試料   番号</t>
    <rPh sb="0" eb="2">
      <t>シリョウ</t>
    </rPh>
    <rPh sb="5" eb="7">
      <t>バンゴウ</t>
    </rPh>
    <phoneticPr fontId="1"/>
  </si>
  <si>
    <t>その他の場合補足を記入</t>
    <rPh sb="2" eb="3">
      <t>タ</t>
    </rPh>
    <rPh sb="4" eb="6">
      <t>バアイ</t>
    </rPh>
    <rPh sb="6" eb="8">
      <t>ホソク</t>
    </rPh>
    <rPh sb="9" eb="11">
      <t>キニュウ</t>
    </rPh>
    <phoneticPr fontId="1"/>
  </si>
  <si>
    <t>下から番号を選択</t>
    <rPh sb="0" eb="1">
      <t>シタ</t>
    </rPh>
    <rPh sb="3" eb="5">
      <t>バンゴウ</t>
    </rPh>
    <rPh sb="6" eb="8">
      <t>センタク</t>
    </rPh>
    <phoneticPr fontId="1"/>
  </si>
  <si>
    <t>下から選択</t>
    <rPh sb="0" eb="1">
      <t>シタ</t>
    </rPh>
    <rPh sb="3" eb="5">
      <t>センタク</t>
    </rPh>
    <phoneticPr fontId="1"/>
  </si>
  <si>
    <t>下表から選択</t>
    <rPh sb="0" eb="2">
      <t>カヒョウ</t>
    </rPh>
    <rPh sb="4" eb="6">
      <t>センタク</t>
    </rPh>
    <phoneticPr fontId="1"/>
  </si>
  <si>
    <t>試料   番号</t>
    <rPh sb="0" eb="2">
      <t>シリョウ</t>
    </rPh>
    <rPh sb="5" eb="7">
      <t>バンゴウ</t>
    </rPh>
    <phoneticPr fontId="1"/>
  </si>
  <si>
    <t>水分</t>
    <rPh sb="0" eb="2">
      <t>スイブン</t>
    </rPh>
    <phoneticPr fontId="4"/>
  </si>
  <si>
    <t>粗たん白質</t>
    <rPh sb="0" eb="1">
      <t>ソ</t>
    </rPh>
    <rPh sb="3" eb="5">
      <t>パクシツ</t>
    </rPh>
    <phoneticPr fontId="4"/>
  </si>
  <si>
    <t>粗脂肪</t>
    <rPh sb="0" eb="3">
      <t>ソシボウ</t>
    </rPh>
    <phoneticPr fontId="4"/>
  </si>
  <si>
    <t>粗繊維</t>
    <rPh sb="0" eb="1">
      <t>ソ</t>
    </rPh>
    <rPh sb="1" eb="3">
      <t>センイ</t>
    </rPh>
    <phoneticPr fontId="4"/>
  </si>
  <si>
    <t>粗灰分</t>
    <rPh sb="0" eb="1">
      <t>ソ</t>
    </rPh>
    <rPh sb="1" eb="3">
      <t>カイブン</t>
    </rPh>
    <phoneticPr fontId="4"/>
  </si>
  <si>
    <t>カルシウム</t>
    <phoneticPr fontId="4"/>
  </si>
  <si>
    <t>りん</t>
    <phoneticPr fontId="4"/>
  </si>
  <si>
    <t>コード</t>
    <phoneticPr fontId="4"/>
  </si>
  <si>
    <t>分析方法</t>
    <rPh sb="0" eb="2">
      <t>ブンセキ</t>
    </rPh>
    <rPh sb="2" eb="4">
      <t>ホウホウ</t>
    </rPh>
    <phoneticPr fontId="4"/>
  </si>
  <si>
    <t xml:space="preserve"> </t>
    <phoneticPr fontId="4"/>
  </si>
  <si>
    <t>飼料分析基準</t>
    <rPh sb="0" eb="2">
      <t>シリョウ</t>
    </rPh>
    <rPh sb="2" eb="4">
      <t>ブンセキ</t>
    </rPh>
    <rPh sb="4" eb="6">
      <t>キジュン</t>
    </rPh>
    <phoneticPr fontId="4"/>
  </si>
  <si>
    <t>硫酸標準液吸収法</t>
    <rPh sb="0" eb="2">
      <t>リュウサン</t>
    </rPh>
    <rPh sb="2" eb="5">
      <t>ヒョウジュンエキ</t>
    </rPh>
    <rPh sb="5" eb="8">
      <t>キュウシュウホウ</t>
    </rPh>
    <phoneticPr fontId="4"/>
  </si>
  <si>
    <t>静置法</t>
    <rPh sb="0" eb="1">
      <t>セイ</t>
    </rPh>
    <rPh sb="1" eb="2">
      <t>チ</t>
    </rPh>
    <rPh sb="2" eb="3">
      <t>ホウ</t>
    </rPh>
    <phoneticPr fontId="4"/>
  </si>
  <si>
    <t>シュウ酸アンモニウム法</t>
    <rPh sb="3" eb="4">
      <t>サン</t>
    </rPh>
    <rPh sb="10" eb="11">
      <t>ホウ</t>
    </rPh>
    <phoneticPr fontId="4"/>
  </si>
  <si>
    <t>迅速定量法</t>
    <rPh sb="0" eb="2">
      <t>ジンソク</t>
    </rPh>
    <rPh sb="2" eb="4">
      <t>テイリョウ</t>
    </rPh>
    <rPh sb="4" eb="5">
      <t>ホウ</t>
    </rPh>
    <phoneticPr fontId="4"/>
  </si>
  <si>
    <t>その他</t>
    <rPh sb="2" eb="3">
      <t>タ</t>
    </rPh>
    <phoneticPr fontId="4"/>
  </si>
  <si>
    <t>ホウ酸溶液吸収法</t>
    <rPh sb="2" eb="3">
      <t>サン</t>
    </rPh>
    <rPh sb="3" eb="5">
      <t>ヨウエキ</t>
    </rPh>
    <rPh sb="5" eb="8">
      <t>キュウシュウホウ</t>
    </rPh>
    <phoneticPr fontId="4"/>
  </si>
  <si>
    <t>自動分析機</t>
    <rPh sb="0" eb="2">
      <t>ジドウ</t>
    </rPh>
    <rPh sb="2" eb="4">
      <t>ブンセキ</t>
    </rPh>
    <rPh sb="4" eb="5">
      <t>キ</t>
    </rPh>
    <phoneticPr fontId="4"/>
  </si>
  <si>
    <t>ろ過法</t>
    <rPh sb="1" eb="2">
      <t>カ</t>
    </rPh>
    <rPh sb="2" eb="3">
      <t>ホウ</t>
    </rPh>
    <phoneticPr fontId="4"/>
  </si>
  <si>
    <t>原子吸光光度法</t>
    <rPh sb="0" eb="2">
      <t>ゲンシ</t>
    </rPh>
    <rPh sb="2" eb="3">
      <t>キュウ</t>
    </rPh>
    <rPh sb="3" eb="4">
      <t>コウ</t>
    </rPh>
    <rPh sb="4" eb="6">
      <t>コウド</t>
    </rPh>
    <rPh sb="6" eb="7">
      <t>ホウ</t>
    </rPh>
    <phoneticPr fontId="4"/>
  </si>
  <si>
    <t>フローインジェクション法</t>
    <rPh sb="11" eb="12">
      <t>ホウ</t>
    </rPh>
    <phoneticPr fontId="4"/>
  </si>
  <si>
    <t>（空欄）</t>
    <rPh sb="1" eb="3">
      <t>クウラン</t>
    </rPh>
    <phoneticPr fontId="4"/>
  </si>
  <si>
    <t>燃焼法</t>
    <rPh sb="0" eb="3">
      <t>ネンショウホウ</t>
    </rPh>
    <phoneticPr fontId="4"/>
  </si>
  <si>
    <t>LC法</t>
    <rPh sb="2" eb="3">
      <t>ホウ</t>
    </rPh>
    <phoneticPr fontId="4"/>
  </si>
  <si>
    <t>微生物学的定量法</t>
    <rPh sb="0" eb="3">
      <t>ビセイブツ</t>
    </rPh>
    <rPh sb="3" eb="5">
      <t>ガクテキ</t>
    </rPh>
    <rPh sb="5" eb="7">
      <t>テイリョウ</t>
    </rPh>
    <rPh sb="7" eb="8">
      <t>ホウ</t>
    </rPh>
    <phoneticPr fontId="4"/>
  </si>
  <si>
    <t>その他</t>
    <rPh sb="2" eb="3">
      <t>ホカ</t>
    </rPh>
    <phoneticPr fontId="4"/>
  </si>
  <si>
    <t>不明</t>
    <rPh sb="0" eb="2">
      <t>フメイ</t>
    </rPh>
    <phoneticPr fontId="4"/>
  </si>
  <si>
    <t>カドミウム</t>
    <phoneticPr fontId="4"/>
  </si>
  <si>
    <t>銅</t>
    <rPh sb="0" eb="1">
      <t>ドウ</t>
    </rPh>
    <phoneticPr fontId="4"/>
  </si>
  <si>
    <t>亜鉛</t>
    <rPh sb="0" eb="2">
      <t>アエン</t>
    </rPh>
    <phoneticPr fontId="4"/>
  </si>
  <si>
    <t>クエン酸モランテル</t>
    <rPh sb="3" eb="4">
      <t>サン</t>
    </rPh>
    <phoneticPr fontId="4"/>
  </si>
  <si>
    <t>溶媒抽出法</t>
    <rPh sb="0" eb="2">
      <t>ヨウバイ</t>
    </rPh>
    <rPh sb="2" eb="4">
      <t>チュウシュツ</t>
    </rPh>
    <rPh sb="4" eb="5">
      <t>ホウ</t>
    </rPh>
    <phoneticPr fontId="4"/>
  </si>
  <si>
    <t>簡易法</t>
    <rPh sb="0" eb="2">
      <t>カンイ</t>
    </rPh>
    <rPh sb="2" eb="3">
      <t>ホウ</t>
    </rPh>
    <phoneticPr fontId="4"/>
  </si>
  <si>
    <t>鑑定</t>
    <rPh sb="0" eb="2">
      <t>カンテイ</t>
    </rPh>
    <phoneticPr fontId="4"/>
  </si>
  <si>
    <t>検出量</t>
    <rPh sb="0" eb="2">
      <t>ケンシュツ</t>
    </rPh>
    <rPh sb="2" eb="3">
      <t>リョウ</t>
    </rPh>
    <phoneticPr fontId="4"/>
  </si>
  <si>
    <t>多量</t>
    <rPh sb="0" eb="2">
      <t>タリョウ</t>
    </rPh>
    <phoneticPr fontId="4"/>
  </si>
  <si>
    <t>中量</t>
    <rPh sb="0" eb="2">
      <t>チュウリョウ</t>
    </rPh>
    <phoneticPr fontId="4"/>
  </si>
  <si>
    <t>少量</t>
    <rPh sb="0" eb="2">
      <t>ショウリョウ</t>
    </rPh>
    <phoneticPr fontId="4"/>
  </si>
  <si>
    <t>検出</t>
    <rPh sb="0" eb="2">
      <t>ケンシュツ</t>
    </rPh>
    <phoneticPr fontId="4"/>
  </si>
  <si>
    <t>不検出</t>
    <rPh sb="0" eb="1">
      <t>フ</t>
    </rPh>
    <rPh sb="1" eb="3">
      <t>ケンシュツ</t>
    </rPh>
    <phoneticPr fontId="4"/>
  </si>
  <si>
    <t>試験室　　　　番号</t>
    <rPh sb="0" eb="3">
      <t>シケンシツ</t>
    </rPh>
    <rPh sb="7" eb="9">
      <t>バンゴウ</t>
    </rPh>
    <phoneticPr fontId="4"/>
  </si>
  <si>
    <t>飼料分析基準（液体クロマトグラフ法）</t>
    <rPh sb="0" eb="6">
      <t>シリョウブンセキキジュン</t>
    </rPh>
    <rPh sb="7" eb="9">
      <t>エキタイ</t>
    </rPh>
    <rPh sb="16" eb="17">
      <t>ホウ</t>
    </rPh>
    <phoneticPr fontId="1"/>
  </si>
  <si>
    <t>飼料分析基準（微生物学的定量法）</t>
    <rPh sb="0" eb="6">
      <t>シリョウブンセキキジュン</t>
    </rPh>
    <rPh sb="7" eb="12">
      <t>ビセイブツガクテキ</t>
    </rPh>
    <rPh sb="12" eb="15">
      <t>テイリョウホウ</t>
    </rPh>
    <phoneticPr fontId="1"/>
  </si>
  <si>
    <t>米ぬか油かす</t>
    <rPh sb="0" eb="1">
      <t>コメ</t>
    </rPh>
    <rPh sb="3" eb="4">
      <t>アブラ</t>
    </rPh>
    <phoneticPr fontId="1"/>
  </si>
  <si>
    <t>DDGS</t>
    <phoneticPr fontId="1"/>
  </si>
  <si>
    <t>大豆油かす</t>
    <rPh sb="0" eb="2">
      <t>ダイズ</t>
    </rPh>
    <rPh sb="2" eb="3">
      <t>アブラ</t>
    </rPh>
    <phoneticPr fontId="4"/>
  </si>
  <si>
    <t>迅速定量法（フローインジェクション装置使用）</t>
    <rPh sb="0" eb="5">
      <t>ジンソクテイリョウホウ</t>
    </rPh>
    <rPh sb="17" eb="19">
      <t>ソウチ</t>
    </rPh>
    <rPh sb="19" eb="21">
      <t>シヨウ</t>
    </rPh>
    <phoneticPr fontId="1"/>
  </si>
  <si>
    <t>注）10種類の原料を混合しています。各セルの検出原料名のリストから選択してください。</t>
    <phoneticPr fontId="1"/>
  </si>
  <si>
    <t>検出方法</t>
    <rPh sb="0" eb="2">
      <t>ケンシュツ</t>
    </rPh>
    <rPh sb="2" eb="4">
      <t>ホウホウ</t>
    </rPh>
    <phoneticPr fontId="1"/>
  </si>
  <si>
    <t>補足</t>
    <rPh sb="0" eb="2">
      <t>ホソク</t>
    </rPh>
    <phoneticPr fontId="1"/>
  </si>
  <si>
    <t>（２）Ｄ試料　分析結果</t>
    <rPh sb="4" eb="6">
      <t>シリョウ</t>
    </rPh>
    <rPh sb="7" eb="11">
      <t>ブンセキケッカ</t>
    </rPh>
    <phoneticPr fontId="1"/>
  </si>
  <si>
    <t>（３）Ｃ試料　鑑定結果</t>
    <rPh sb="4" eb="6">
      <t>シリョウ</t>
    </rPh>
    <rPh sb="7" eb="9">
      <t>カンテイ</t>
    </rPh>
    <rPh sb="9" eb="11">
      <t>ケッカ</t>
    </rPh>
    <phoneticPr fontId="1"/>
  </si>
  <si>
    <t>とうもろこし</t>
    <phoneticPr fontId="1"/>
  </si>
  <si>
    <t>ごま油かす</t>
    <rPh sb="2" eb="3">
      <t>アブラ</t>
    </rPh>
    <phoneticPr fontId="4"/>
  </si>
  <si>
    <t>炭酸カルシウム</t>
    <rPh sb="0" eb="2">
      <t>タンサン</t>
    </rPh>
    <phoneticPr fontId="4"/>
  </si>
  <si>
    <t>SL・MN</t>
    <phoneticPr fontId="4"/>
  </si>
  <si>
    <t>（４）来年度の実施項目等「飼料等の共通試料による分析鑑定」に関して、意見、質問、</t>
    <rPh sb="3" eb="6">
      <t>ライネンド</t>
    </rPh>
    <rPh sb="7" eb="12">
      <t>ジッシコウモクトウ</t>
    </rPh>
    <rPh sb="13" eb="16">
      <t>シリョウトウ</t>
    </rPh>
    <rPh sb="17" eb="21">
      <t>キョウツウシリョウ</t>
    </rPh>
    <rPh sb="24" eb="26">
      <t>ブンセキ</t>
    </rPh>
    <rPh sb="26" eb="28">
      <t>カンテイ</t>
    </rPh>
    <rPh sb="30" eb="31">
      <t>カン</t>
    </rPh>
    <rPh sb="34" eb="36">
      <t>イケン</t>
    </rPh>
    <rPh sb="37" eb="39">
      <t>シツモン</t>
    </rPh>
    <phoneticPr fontId="1"/>
  </si>
  <si>
    <t>令和５年度飼料等の共通試料による分析鑑定結果報告書　（様　式）</t>
    <rPh sb="0" eb="2">
      <t>レイワ</t>
    </rPh>
    <rPh sb="3" eb="5">
      <t>ネンド</t>
    </rPh>
    <rPh sb="5" eb="8">
      <t>シリョウトウ</t>
    </rPh>
    <rPh sb="9" eb="13">
      <t>キョウツウシリョウ</t>
    </rPh>
    <rPh sb="16" eb="20">
      <t>ブンセキカンテイ</t>
    </rPh>
    <rPh sb="20" eb="25">
      <t>ケッカホウコクショ</t>
    </rPh>
    <rPh sb="27" eb="28">
      <t>サマ</t>
    </rPh>
    <rPh sb="29" eb="30">
      <t>シキ</t>
    </rPh>
    <phoneticPr fontId="1"/>
  </si>
  <si>
    <t>サリノマイシンナトリウム</t>
    <phoneticPr fontId="1"/>
  </si>
  <si>
    <t>A サリノマイシンナトリウム</t>
    <phoneticPr fontId="4"/>
  </si>
  <si>
    <t>小麦</t>
    <rPh sb="0" eb="2">
      <t>コムギ</t>
    </rPh>
    <phoneticPr fontId="4"/>
  </si>
  <si>
    <t>マイロ</t>
    <phoneticPr fontId="4"/>
  </si>
  <si>
    <t>コーングルテンフィード</t>
    <phoneticPr fontId="4"/>
  </si>
  <si>
    <t>ビートパルプ</t>
    <phoneticPr fontId="4"/>
  </si>
  <si>
    <t>チキンミール</t>
    <phoneticPr fontId="4"/>
  </si>
  <si>
    <t>玄米</t>
    <rPh sb="0" eb="2">
      <t>ゲンマイ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</si>
</sst>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?0.00"/>
    <numFmt numFmtId="177" formatCode="?0.000"/>
    <numFmt numFmtId="178" formatCode="?0.0"/>
    <numFmt numFmtId="179" formatCode="0.00_ "/>
    <numFmt numFmtId="180" formatCode="0.000_ "/>
    <numFmt numFmtId="181" formatCode="0.0_ "/>
    <numFmt numFmtId="182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 tint="-4.9989318521683403E-2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.5"/>
      <color theme="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8" xfId="0" applyFont="1" applyBorder="1" applyAlignment="1">
      <alignment horizontal="left"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5" fillId="6" borderId="17" xfId="0" applyFont="1" applyFill="1" applyBorder="1" applyAlignment="1">
      <alignment vertical="center" shrinkToFit="1"/>
    </xf>
    <xf numFmtId="176" fontId="3" fillId="0" borderId="10" xfId="0" applyNumberFormat="1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35" xfId="0" applyFill="1" applyBorder="1" applyAlignment="1" applyProtection="1">
      <alignment vertical="center" shrinkToFit="1"/>
      <protection locked="0"/>
    </xf>
    <xf numFmtId="179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vertical="center" shrinkToFit="1"/>
    </xf>
    <xf numFmtId="180" fontId="0" fillId="0" borderId="36" xfId="0" applyNumberFormat="1" applyFill="1" applyBorder="1" applyAlignment="1" applyProtection="1">
      <alignment horizontal="center" vertical="center"/>
      <protection locked="0"/>
    </xf>
    <xf numFmtId="181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center"/>
    </xf>
    <xf numFmtId="0" fontId="11" fillId="0" borderId="0" xfId="0" applyFont="1">
      <alignment vertical="center"/>
    </xf>
    <xf numFmtId="0" fontId="0" fillId="0" borderId="44" xfId="0" applyFill="1" applyBorder="1" applyAlignment="1">
      <alignment horizontal="center"/>
    </xf>
    <xf numFmtId="0" fontId="13" fillId="6" borderId="17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/>
    </xf>
    <xf numFmtId="0" fontId="11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left" vertical="center" shrinkToFit="1"/>
    </xf>
    <xf numFmtId="0" fontId="14" fillId="0" borderId="38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42" xfId="0" applyFont="1" applyFill="1" applyBorder="1" applyAlignment="1"/>
    <xf numFmtId="0" fontId="14" fillId="0" borderId="43" xfId="0" applyFont="1" applyFill="1" applyBorder="1" applyAlignment="1"/>
    <xf numFmtId="0" fontId="14" fillId="0" borderId="38" xfId="0" applyFont="1" applyBorder="1">
      <alignment vertical="center"/>
    </xf>
    <xf numFmtId="0" fontId="14" fillId="0" borderId="37" xfId="0" applyFont="1" applyBorder="1">
      <alignment vertical="center"/>
    </xf>
    <xf numFmtId="0" fontId="14" fillId="0" borderId="0" xfId="0" applyFont="1">
      <alignment vertical="center"/>
    </xf>
    <xf numFmtId="0" fontId="14" fillId="0" borderId="25" xfId="0" applyFont="1" applyFill="1" applyBorder="1">
      <alignment vertical="center"/>
    </xf>
    <xf numFmtId="0" fontId="14" fillId="0" borderId="27" xfId="0" applyFont="1" applyFill="1" applyBorder="1">
      <alignment vertical="center"/>
    </xf>
    <xf numFmtId="0" fontId="14" fillId="0" borderId="28" xfId="0" applyFont="1" applyFill="1" applyBorder="1">
      <alignment vertical="center"/>
    </xf>
    <xf numFmtId="0" fontId="14" fillId="0" borderId="29" xfId="0" applyFont="1" applyFill="1" applyBorder="1">
      <alignment vertical="center"/>
    </xf>
    <xf numFmtId="0" fontId="14" fillId="0" borderId="30" xfId="0" applyFont="1" applyFill="1" applyBorder="1">
      <alignment vertical="center"/>
    </xf>
    <xf numFmtId="0" fontId="14" fillId="7" borderId="27" xfId="0" applyFont="1" applyFill="1" applyBorder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2" fillId="7" borderId="26" xfId="0" applyFont="1" applyFill="1" applyBorder="1" applyAlignment="1">
      <alignment horizontal="center" vertical="center"/>
    </xf>
    <xf numFmtId="182" fontId="0" fillId="0" borderId="35" xfId="0" applyNumberFormat="1" applyFill="1" applyBorder="1" applyAlignment="1">
      <alignment vertical="center"/>
    </xf>
    <xf numFmtId="182" fontId="0" fillId="0" borderId="35" xfId="0" applyNumberFormat="1" applyFill="1" applyBorder="1" applyAlignment="1" applyProtection="1">
      <alignment vertical="center"/>
      <protection locked="0"/>
    </xf>
    <xf numFmtId="0" fontId="12" fillId="7" borderId="28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8" fillId="11" borderId="0" xfId="0" applyFont="1" applyFill="1" applyProtection="1">
      <alignment vertical="center"/>
      <protection locked="0"/>
    </xf>
    <xf numFmtId="176" fontId="3" fillId="9" borderId="7" xfId="0" applyNumberFormat="1" applyFont="1" applyFill="1" applyBorder="1" applyProtection="1">
      <alignment vertical="center"/>
      <protection locked="0"/>
    </xf>
    <xf numFmtId="176" fontId="3" fillId="9" borderId="10" xfId="0" applyNumberFormat="1" applyFont="1" applyFill="1" applyBorder="1" applyProtection="1">
      <alignment vertical="center"/>
      <protection locked="0"/>
    </xf>
    <xf numFmtId="177" fontId="3" fillId="9" borderId="10" xfId="0" applyNumberFormat="1" applyFont="1" applyFill="1" applyBorder="1" applyProtection="1">
      <alignment vertical="center"/>
      <protection locked="0"/>
    </xf>
    <xf numFmtId="178" fontId="3" fillId="9" borderId="10" xfId="0" applyNumberFormat="1" applyFont="1" applyFill="1" applyBorder="1" applyProtection="1">
      <alignment vertical="center"/>
      <protection locked="0"/>
    </xf>
    <xf numFmtId="0" fontId="3" fillId="10" borderId="8" xfId="0" applyFont="1" applyFill="1" applyBorder="1" applyProtection="1">
      <alignment vertical="center"/>
      <protection locked="0"/>
    </xf>
    <xf numFmtId="49" fontId="3" fillId="2" borderId="0" xfId="0" applyNumberFormat="1" applyFont="1" applyFill="1" applyBorder="1" applyProtection="1">
      <alignment vertical="center"/>
      <protection locked="0"/>
    </xf>
    <xf numFmtId="0" fontId="8" fillId="2" borderId="11" xfId="0" applyFont="1" applyFill="1" applyBorder="1" applyProtection="1">
      <alignment vertical="center"/>
      <protection locked="0"/>
    </xf>
    <xf numFmtId="0" fontId="3" fillId="10" borderId="0" xfId="0" applyFont="1" applyFill="1" applyBorder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Border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left" vertical="center" shrinkToFit="1"/>
    </xf>
    <xf numFmtId="0" fontId="3" fillId="2" borderId="8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9" borderId="0" xfId="0" applyFont="1" applyFill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Protection="1">
      <alignment vertical="center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0" xfId="0" applyFont="1" applyFill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 shrinkToFit="1"/>
    </xf>
    <xf numFmtId="0" fontId="13" fillId="0" borderId="34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vertical="center"/>
    </xf>
    <xf numFmtId="0" fontId="15" fillId="8" borderId="32" xfId="0" applyFont="1" applyFill="1" applyBorder="1" applyAlignment="1">
      <alignment vertical="center"/>
    </xf>
    <xf numFmtId="0" fontId="15" fillId="8" borderId="33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CC"/>
      <color rgb="FFFFFF66"/>
      <color rgb="FFCCFFCC"/>
      <color rgb="FFFFF0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9"/>
  <sheetViews>
    <sheetView tabSelected="1" zoomScale="90" zoomScaleNormal="90" workbookViewId="0">
      <selection activeCell="C3" sqref="C3:G3"/>
    </sheetView>
  </sheetViews>
  <sheetFormatPr defaultRowHeight="15.95" customHeight="1" x14ac:dyDescent="0.4"/>
  <cols>
    <col min="1" max="1" width="2.625" style="9" customWidth="1"/>
    <col min="2" max="2" width="10.625" style="9" customWidth="1"/>
    <col min="3" max="3" width="7.625" style="9" customWidth="1"/>
    <col min="4" max="4" width="2.625" style="9" customWidth="1"/>
    <col min="5" max="5" width="6.625" style="9" customWidth="1"/>
    <col min="6" max="6" width="7.875" style="9" customWidth="1"/>
    <col min="7" max="7" width="12.625" style="9" customWidth="1"/>
    <col min="8" max="10" width="7.625" style="9" customWidth="1"/>
    <col min="11" max="11" width="9.625" style="9" customWidth="1"/>
    <col min="12" max="12" width="2.625" style="9" customWidth="1"/>
    <col min="13" max="16384" width="9" style="9"/>
  </cols>
  <sheetData>
    <row r="1" spans="2:12" ht="15.95" customHeight="1" x14ac:dyDescent="0.4">
      <c r="C1" s="9" t="s">
        <v>189</v>
      </c>
    </row>
    <row r="3" spans="2:12" ht="15.95" customHeight="1" x14ac:dyDescent="0.4">
      <c r="B3" s="14" t="s">
        <v>0</v>
      </c>
      <c r="C3" s="96"/>
      <c r="D3" s="96"/>
      <c r="E3" s="96"/>
      <c r="F3" s="96"/>
      <c r="G3" s="96"/>
      <c r="H3" s="14" t="s">
        <v>1</v>
      </c>
      <c r="I3" s="96"/>
      <c r="J3" s="96"/>
      <c r="K3" s="96"/>
    </row>
    <row r="4" spans="2:12" ht="15.95" customHeight="1" x14ac:dyDescent="0.4">
      <c r="H4" s="14" t="s">
        <v>2</v>
      </c>
      <c r="I4" s="96"/>
      <c r="J4" s="96"/>
      <c r="K4" s="96"/>
    </row>
    <row r="5" spans="2:12" ht="15.95" customHeight="1" x14ac:dyDescent="0.4">
      <c r="H5" s="14" t="s">
        <v>3</v>
      </c>
      <c r="I5" s="96"/>
      <c r="J5" s="96"/>
      <c r="K5" s="96"/>
    </row>
    <row r="6" spans="2:12" ht="15.95" customHeight="1" x14ac:dyDescent="0.4">
      <c r="H6" s="14"/>
    </row>
    <row r="7" spans="2:12" ht="15.95" customHeight="1" x14ac:dyDescent="0.4">
      <c r="B7" s="9" t="s">
        <v>4</v>
      </c>
      <c r="G7" s="14" t="s">
        <v>5</v>
      </c>
      <c r="H7" s="78"/>
      <c r="L7" s="36" t="str">
        <f>IF(H7="","　　Ａ試料の試料番号（＝試験室番号となります）を必ず入力してください","")</f>
        <v>　　Ａ試料の試料番号（＝試験室番号となります）を必ず入力してください</v>
      </c>
    </row>
    <row r="8" spans="2:12" ht="15.95" customHeight="1" x14ac:dyDescent="0.4">
      <c r="B8" s="89" t="s">
        <v>6</v>
      </c>
      <c r="C8" s="99" t="s">
        <v>7</v>
      </c>
      <c r="D8" s="97"/>
      <c r="E8" s="97" t="s">
        <v>8</v>
      </c>
      <c r="F8" s="98"/>
      <c r="G8" s="98"/>
      <c r="H8" s="98"/>
      <c r="I8" s="98"/>
      <c r="J8" s="98"/>
      <c r="K8" s="98"/>
    </row>
    <row r="9" spans="2:12" ht="15.95" customHeight="1" x14ac:dyDescent="0.4">
      <c r="B9" s="6" t="s">
        <v>11</v>
      </c>
      <c r="C9" s="6"/>
      <c r="D9" s="17"/>
      <c r="E9" s="13" t="s">
        <v>9</v>
      </c>
      <c r="F9" s="3">
        <v>1</v>
      </c>
      <c r="G9" s="3" t="s">
        <v>15</v>
      </c>
      <c r="H9" s="3"/>
      <c r="I9" s="3"/>
      <c r="J9" s="3"/>
      <c r="K9" s="10"/>
    </row>
    <row r="10" spans="2:12" ht="15.95" customHeight="1" x14ac:dyDescent="0.4">
      <c r="B10" s="7"/>
      <c r="C10" s="79"/>
      <c r="D10" s="26" t="s">
        <v>10</v>
      </c>
      <c r="E10" s="83"/>
      <c r="F10" s="4">
        <v>2</v>
      </c>
      <c r="G10" s="4" t="s">
        <v>16</v>
      </c>
      <c r="H10" s="94"/>
      <c r="I10" s="94"/>
      <c r="J10" s="94"/>
      <c r="K10" s="95"/>
      <c r="L10" s="36" t="str">
        <f>IF(C10,IF(E10="","　　分析法の番号を右から選択してください",""),"")</f>
        <v/>
      </c>
    </row>
    <row r="11" spans="2:12" ht="15.95" customHeight="1" x14ac:dyDescent="0.4">
      <c r="B11" s="6" t="s">
        <v>12</v>
      </c>
      <c r="C11" s="6"/>
      <c r="D11" s="17"/>
      <c r="E11" s="13" t="s">
        <v>9</v>
      </c>
      <c r="F11" s="3">
        <v>1</v>
      </c>
      <c r="G11" s="3" t="s">
        <v>17</v>
      </c>
      <c r="H11" s="3"/>
      <c r="I11" s="3"/>
      <c r="J11" s="3"/>
      <c r="K11" s="10"/>
    </row>
    <row r="12" spans="2:12" ht="15.95" customHeight="1" x14ac:dyDescent="0.4">
      <c r="B12" s="8"/>
      <c r="C12" s="80"/>
      <c r="D12" s="25" t="s">
        <v>10</v>
      </c>
      <c r="E12" s="86"/>
      <c r="F12" s="5">
        <v>2</v>
      </c>
      <c r="G12" s="5" t="s">
        <v>18</v>
      </c>
      <c r="H12" s="5"/>
      <c r="I12" s="5"/>
      <c r="J12" s="5"/>
      <c r="K12" s="12"/>
      <c r="L12" s="36" t="str">
        <f>IF(C12,IF(E12="","　　分析法の番号を右から選択してください",""),"")</f>
        <v/>
      </c>
    </row>
    <row r="13" spans="2:12" ht="15.95" customHeight="1" x14ac:dyDescent="0.4">
      <c r="B13" s="8"/>
      <c r="C13" s="8"/>
      <c r="D13" s="19"/>
      <c r="E13" s="5"/>
      <c r="F13" s="5">
        <v>3</v>
      </c>
      <c r="G13" s="5" t="s">
        <v>19</v>
      </c>
      <c r="H13" s="5"/>
      <c r="I13" s="2" t="s">
        <v>13</v>
      </c>
      <c r="J13" s="106"/>
      <c r="K13" s="107"/>
    </row>
    <row r="14" spans="2:12" ht="15.95" customHeight="1" x14ac:dyDescent="0.4">
      <c r="B14" s="8"/>
      <c r="C14" s="8"/>
      <c r="D14" s="19"/>
      <c r="E14" s="5"/>
      <c r="F14" s="5"/>
      <c r="G14" s="5"/>
      <c r="H14" s="5"/>
      <c r="I14" s="2" t="s">
        <v>31</v>
      </c>
      <c r="J14" s="106"/>
      <c r="K14" s="107"/>
    </row>
    <row r="15" spans="2:12" ht="15.95" customHeight="1" x14ac:dyDescent="0.4">
      <c r="B15" s="8"/>
      <c r="C15" s="8"/>
      <c r="D15" s="19"/>
      <c r="E15" s="5"/>
      <c r="F15" s="5">
        <v>4</v>
      </c>
      <c r="G15" s="5" t="s">
        <v>20</v>
      </c>
      <c r="H15" s="5"/>
      <c r="I15" s="2" t="s">
        <v>13</v>
      </c>
      <c r="J15" s="106"/>
      <c r="K15" s="107"/>
    </row>
    <row r="16" spans="2:12" ht="15.95" customHeight="1" x14ac:dyDescent="0.4">
      <c r="B16" s="8"/>
      <c r="C16" s="8"/>
      <c r="D16" s="19"/>
      <c r="E16" s="5"/>
      <c r="F16" s="5"/>
      <c r="G16" s="5"/>
      <c r="H16" s="5"/>
      <c r="I16" s="2" t="s">
        <v>31</v>
      </c>
      <c r="J16" s="106"/>
      <c r="K16" s="107"/>
    </row>
    <row r="17" spans="2:12" ht="15.95" customHeight="1" x14ac:dyDescent="0.4">
      <c r="B17" s="7"/>
      <c r="C17" s="7"/>
      <c r="D17" s="18"/>
      <c r="E17" s="4"/>
      <c r="F17" s="4">
        <v>5</v>
      </c>
      <c r="G17" s="4" t="s">
        <v>16</v>
      </c>
      <c r="H17" s="94"/>
      <c r="I17" s="94"/>
      <c r="J17" s="94"/>
      <c r="K17" s="95"/>
    </row>
    <row r="18" spans="2:12" ht="15.95" customHeight="1" x14ac:dyDescent="0.4">
      <c r="B18" s="6" t="s">
        <v>14</v>
      </c>
      <c r="C18" s="6"/>
      <c r="D18" s="17"/>
      <c r="E18" s="13" t="s">
        <v>9</v>
      </c>
      <c r="F18" s="3">
        <v>1</v>
      </c>
      <c r="G18" s="3" t="s">
        <v>15</v>
      </c>
      <c r="H18" s="3"/>
      <c r="I18" s="3"/>
      <c r="J18" s="3"/>
      <c r="K18" s="10"/>
    </row>
    <row r="19" spans="2:12" ht="15.95" customHeight="1" x14ac:dyDescent="0.4">
      <c r="B19" s="8"/>
      <c r="C19" s="80"/>
      <c r="D19" s="25" t="s">
        <v>10</v>
      </c>
      <c r="E19" s="86"/>
      <c r="F19" s="5">
        <v>2</v>
      </c>
      <c r="G19" s="5" t="s">
        <v>20</v>
      </c>
      <c r="H19" s="5"/>
      <c r="I19" s="2" t="s">
        <v>13</v>
      </c>
      <c r="J19" s="106"/>
      <c r="K19" s="107"/>
      <c r="L19" s="36" t="str">
        <f>IF(C19,IF(E19="","　　分析法の番号を右から選択してください",""),"")</f>
        <v/>
      </c>
    </row>
    <row r="20" spans="2:12" ht="15.95" customHeight="1" x14ac:dyDescent="0.4">
      <c r="B20" s="8"/>
      <c r="C20" s="23"/>
      <c r="D20" s="24"/>
      <c r="E20" s="16"/>
      <c r="F20" s="5"/>
      <c r="G20" s="5"/>
      <c r="H20" s="5"/>
      <c r="I20" s="2" t="s">
        <v>31</v>
      </c>
      <c r="J20" s="106"/>
      <c r="K20" s="107"/>
    </row>
    <row r="21" spans="2:12" ht="15.95" customHeight="1" x14ac:dyDescent="0.4">
      <c r="B21" s="8"/>
      <c r="C21" s="8"/>
      <c r="D21" s="19"/>
      <c r="E21" s="5"/>
      <c r="F21" s="5">
        <v>3</v>
      </c>
      <c r="G21" s="5" t="s">
        <v>16</v>
      </c>
      <c r="H21" s="94"/>
      <c r="I21" s="94"/>
      <c r="J21" s="94"/>
      <c r="K21" s="95"/>
    </row>
    <row r="22" spans="2:12" ht="15.95" customHeight="1" x14ac:dyDescent="0.4">
      <c r="B22" s="6" t="s">
        <v>21</v>
      </c>
      <c r="C22" s="6"/>
      <c r="D22" s="17"/>
      <c r="E22" s="13" t="s">
        <v>9</v>
      </c>
      <c r="F22" s="3">
        <v>1</v>
      </c>
      <c r="G22" s="3" t="s">
        <v>22</v>
      </c>
      <c r="H22" s="3"/>
      <c r="I22" s="3"/>
      <c r="J22" s="3"/>
      <c r="K22" s="10"/>
    </row>
    <row r="23" spans="2:12" ht="15.95" customHeight="1" x14ac:dyDescent="0.4">
      <c r="B23" s="8"/>
      <c r="C23" s="80"/>
      <c r="D23" s="25" t="s">
        <v>10</v>
      </c>
      <c r="E23" s="86"/>
      <c r="F23" s="5">
        <v>2</v>
      </c>
      <c r="G23" s="5" t="s">
        <v>23</v>
      </c>
      <c r="H23" s="5"/>
      <c r="I23" s="5"/>
      <c r="J23" s="5"/>
      <c r="K23" s="12"/>
      <c r="L23" s="36" t="str">
        <f>IF(C23,IF(E23="","　　分析法の番号を右から選択してください",""),"")</f>
        <v/>
      </c>
    </row>
    <row r="24" spans="2:12" ht="15.95" customHeight="1" x14ac:dyDescent="0.4">
      <c r="B24" s="8"/>
      <c r="C24" s="8"/>
      <c r="D24" s="19"/>
      <c r="E24" s="5"/>
      <c r="F24" s="5">
        <v>3</v>
      </c>
      <c r="G24" s="5" t="s">
        <v>20</v>
      </c>
      <c r="H24" s="5"/>
      <c r="I24" s="2" t="s">
        <v>13</v>
      </c>
      <c r="J24" s="106"/>
      <c r="K24" s="107"/>
    </row>
    <row r="25" spans="2:12" ht="15.95" customHeight="1" x14ac:dyDescent="0.4">
      <c r="B25" s="8"/>
      <c r="C25" s="8"/>
      <c r="D25" s="19"/>
      <c r="E25" s="5"/>
      <c r="F25" s="5"/>
      <c r="G25" s="5"/>
      <c r="H25" s="5"/>
      <c r="I25" s="2" t="s">
        <v>31</v>
      </c>
      <c r="J25" s="106"/>
      <c r="K25" s="107"/>
    </row>
    <row r="26" spans="2:12" ht="15.95" customHeight="1" x14ac:dyDescent="0.4">
      <c r="B26" s="7"/>
      <c r="C26" s="7"/>
      <c r="D26" s="18"/>
      <c r="E26" s="4"/>
      <c r="F26" s="4">
        <v>4</v>
      </c>
      <c r="G26" s="4" t="s">
        <v>16</v>
      </c>
      <c r="H26" s="94"/>
      <c r="I26" s="94"/>
      <c r="J26" s="94"/>
      <c r="K26" s="95"/>
    </row>
    <row r="27" spans="2:12" ht="15.95" customHeight="1" x14ac:dyDescent="0.4">
      <c r="B27" s="6" t="s">
        <v>24</v>
      </c>
      <c r="C27" s="6"/>
      <c r="D27" s="17"/>
      <c r="E27" s="13" t="s">
        <v>9</v>
      </c>
      <c r="F27" s="3">
        <v>1</v>
      </c>
      <c r="G27" s="3" t="s">
        <v>15</v>
      </c>
      <c r="H27" s="3"/>
      <c r="I27" s="3"/>
      <c r="J27" s="3"/>
      <c r="K27" s="10"/>
    </row>
    <row r="28" spans="2:12" ht="15.95" customHeight="1" x14ac:dyDescent="0.4">
      <c r="B28" s="8"/>
      <c r="C28" s="80"/>
      <c r="D28" s="25" t="s">
        <v>10</v>
      </c>
      <c r="E28" s="86"/>
      <c r="F28" s="5"/>
      <c r="G28" s="20" t="s">
        <v>118</v>
      </c>
      <c r="H28" s="84"/>
      <c r="I28" s="5" t="s">
        <v>119</v>
      </c>
      <c r="J28" s="5"/>
      <c r="K28" s="12"/>
      <c r="L28" s="36" t="str">
        <f>IF(C28,IF(E28="","　　分析法の番号を右から選択してください",""),"")</f>
        <v/>
      </c>
    </row>
    <row r="29" spans="2:12" ht="15.95" customHeight="1" x14ac:dyDescent="0.4">
      <c r="B29" s="8"/>
      <c r="C29" s="34"/>
      <c r="D29" s="25"/>
      <c r="F29" s="5">
        <v>2</v>
      </c>
      <c r="G29" s="5" t="s">
        <v>16</v>
      </c>
      <c r="H29" s="94"/>
      <c r="I29" s="94"/>
      <c r="J29" s="94"/>
      <c r="K29" s="95"/>
      <c r="L29" s="36" t="str">
        <f>IF(C28,IF(H28="","　　灰化温度を入力してください",""),"")</f>
        <v/>
      </c>
    </row>
    <row r="30" spans="2:12" ht="15.95" customHeight="1" x14ac:dyDescent="0.4">
      <c r="B30" s="6" t="s">
        <v>25</v>
      </c>
      <c r="C30" s="6"/>
      <c r="D30" s="17"/>
      <c r="E30" s="13" t="s">
        <v>9</v>
      </c>
      <c r="F30" s="3">
        <v>1</v>
      </c>
      <c r="G30" s="3" t="s">
        <v>26</v>
      </c>
      <c r="H30" s="3"/>
      <c r="I30" s="3"/>
      <c r="J30" s="3"/>
      <c r="K30" s="10"/>
    </row>
    <row r="31" spans="2:12" ht="15.95" customHeight="1" x14ac:dyDescent="0.4">
      <c r="B31" s="8"/>
      <c r="C31" s="81"/>
      <c r="D31" s="25" t="s">
        <v>10</v>
      </c>
      <c r="E31" s="86"/>
      <c r="F31" s="5">
        <v>2</v>
      </c>
      <c r="G31" s="5" t="s">
        <v>27</v>
      </c>
      <c r="H31" s="16"/>
      <c r="I31" s="5"/>
      <c r="J31" s="5"/>
      <c r="K31" s="12"/>
      <c r="L31" s="36" t="str">
        <f>IF(C31,IF(E31="","　　分析法の番号を右から選択してください",""),"")</f>
        <v/>
      </c>
    </row>
    <row r="32" spans="2:12" ht="15.95" customHeight="1" x14ac:dyDescent="0.4">
      <c r="B32" s="7"/>
      <c r="C32" s="7"/>
      <c r="D32" s="18"/>
      <c r="E32" s="4"/>
      <c r="F32" s="4">
        <v>3</v>
      </c>
      <c r="G32" s="4" t="s">
        <v>16</v>
      </c>
      <c r="H32" s="94"/>
      <c r="I32" s="94"/>
      <c r="J32" s="94"/>
      <c r="K32" s="95"/>
    </row>
    <row r="33" spans="2:12" ht="15.95" customHeight="1" x14ac:dyDescent="0.4">
      <c r="B33" s="6" t="s">
        <v>28</v>
      </c>
      <c r="C33" s="6"/>
      <c r="D33" s="17"/>
      <c r="E33" s="13" t="s">
        <v>9</v>
      </c>
      <c r="F33" s="3">
        <v>1</v>
      </c>
      <c r="G33" s="3" t="s">
        <v>15</v>
      </c>
      <c r="H33" s="3"/>
      <c r="I33" s="3"/>
      <c r="J33" s="3"/>
      <c r="K33" s="10"/>
    </row>
    <row r="34" spans="2:12" ht="15.95" customHeight="1" x14ac:dyDescent="0.4">
      <c r="B34" s="8"/>
      <c r="C34" s="81"/>
      <c r="D34" s="25" t="s">
        <v>10</v>
      </c>
      <c r="E34" s="86"/>
      <c r="F34" s="5">
        <v>2</v>
      </c>
      <c r="G34" s="5" t="s">
        <v>16</v>
      </c>
      <c r="H34" s="94"/>
      <c r="I34" s="94"/>
      <c r="J34" s="94"/>
      <c r="K34" s="95"/>
      <c r="L34" s="36" t="str">
        <f>IF(C34,IF(E34="","　　分析法の番号を右から選択してください",""),"")</f>
        <v/>
      </c>
    </row>
    <row r="35" spans="2:12" ht="15.95" customHeight="1" x14ac:dyDescent="0.4">
      <c r="B35" s="104" t="s">
        <v>190</v>
      </c>
      <c r="C35" s="6"/>
      <c r="D35" s="17"/>
      <c r="E35" s="13" t="s">
        <v>9</v>
      </c>
      <c r="F35" s="3">
        <v>1</v>
      </c>
      <c r="G35" s="3" t="s">
        <v>29</v>
      </c>
      <c r="H35" s="3"/>
      <c r="I35" s="3"/>
      <c r="J35" s="3"/>
      <c r="K35" s="10"/>
    </row>
    <row r="36" spans="2:12" ht="15.95" customHeight="1" x14ac:dyDescent="0.4">
      <c r="B36" s="105"/>
      <c r="C36" s="82"/>
      <c r="D36" s="19"/>
      <c r="E36" s="86"/>
      <c r="F36" s="5">
        <v>2</v>
      </c>
      <c r="G36" s="5" t="s">
        <v>178</v>
      </c>
      <c r="H36" s="16"/>
      <c r="I36" s="5"/>
      <c r="J36" s="5"/>
      <c r="K36" s="12"/>
      <c r="L36" s="36" t="str">
        <f>IF(C36,IF(E36="","　　分析法の番号を右から選択してください",""),"")</f>
        <v/>
      </c>
    </row>
    <row r="37" spans="2:12" ht="15.95" customHeight="1" x14ac:dyDescent="0.4">
      <c r="B37" s="105"/>
      <c r="C37" s="8"/>
      <c r="D37" s="25" t="s">
        <v>30</v>
      </c>
      <c r="E37" s="5"/>
      <c r="F37" s="5">
        <v>3</v>
      </c>
      <c r="G37" s="5" t="s">
        <v>173</v>
      </c>
      <c r="H37" s="16"/>
      <c r="I37" s="5"/>
      <c r="J37" s="5"/>
      <c r="K37" s="12"/>
    </row>
    <row r="38" spans="2:12" ht="15.95" customHeight="1" x14ac:dyDescent="0.4">
      <c r="B38" s="8"/>
      <c r="C38" s="8"/>
      <c r="D38" s="12"/>
      <c r="E38" s="5"/>
      <c r="F38" s="5"/>
      <c r="G38" s="5" t="s">
        <v>115</v>
      </c>
      <c r="I38" s="102"/>
      <c r="J38" s="102"/>
      <c r="K38" s="103"/>
    </row>
    <row r="39" spans="2:12" ht="15.95" customHeight="1" x14ac:dyDescent="0.4">
      <c r="B39" s="8"/>
      <c r="C39" s="8"/>
      <c r="D39" s="12"/>
      <c r="E39" s="5"/>
      <c r="F39" s="5"/>
      <c r="G39" s="5" t="s">
        <v>116</v>
      </c>
      <c r="I39" s="102"/>
      <c r="J39" s="102"/>
      <c r="K39" s="103"/>
    </row>
    <row r="40" spans="2:12" ht="15.95" customHeight="1" x14ac:dyDescent="0.4">
      <c r="B40" s="8"/>
      <c r="C40" s="8"/>
      <c r="D40" s="12"/>
      <c r="E40" s="5"/>
      <c r="F40" s="5"/>
      <c r="G40" s="5" t="s">
        <v>117</v>
      </c>
      <c r="I40" s="102"/>
      <c r="J40" s="102"/>
      <c r="K40" s="103"/>
    </row>
    <row r="41" spans="2:12" ht="15.95" customHeight="1" x14ac:dyDescent="0.4">
      <c r="B41" s="8"/>
      <c r="C41" s="8"/>
      <c r="D41" s="12"/>
      <c r="E41" s="5"/>
      <c r="F41" s="5"/>
      <c r="H41" s="2" t="s">
        <v>120</v>
      </c>
      <c r="I41" s="90"/>
      <c r="J41" s="2" t="s">
        <v>121</v>
      </c>
      <c r="K41" s="85"/>
    </row>
    <row r="42" spans="2:12" ht="15.95" customHeight="1" x14ac:dyDescent="0.4">
      <c r="B42" s="8"/>
      <c r="C42" s="8"/>
      <c r="D42" s="12"/>
      <c r="E42" s="5"/>
      <c r="F42" s="5"/>
      <c r="G42" s="21"/>
      <c r="H42" s="2" t="s">
        <v>122</v>
      </c>
      <c r="I42" s="90"/>
      <c r="J42" s="2"/>
      <c r="K42" s="22"/>
    </row>
    <row r="43" spans="2:12" ht="15.95" customHeight="1" x14ac:dyDescent="0.4">
      <c r="B43" s="7"/>
      <c r="C43" s="7"/>
      <c r="D43" s="11"/>
      <c r="E43" s="4"/>
      <c r="F43" s="4">
        <v>4</v>
      </c>
      <c r="G43" s="4" t="s">
        <v>174</v>
      </c>
      <c r="H43" s="4"/>
      <c r="I43" s="4"/>
      <c r="J43" s="4"/>
      <c r="K43" s="11"/>
    </row>
    <row r="46" spans="2:12" ht="15.95" customHeight="1" x14ac:dyDescent="0.4">
      <c r="B46" s="9" t="s">
        <v>182</v>
      </c>
      <c r="G46" s="14" t="s">
        <v>5</v>
      </c>
      <c r="H46" s="78"/>
      <c r="L46" s="36" t="str">
        <f>IF(H46="","　　Ｄ試料の結果を報告する場合は試料番号を入力してください","")</f>
        <v>　　Ｄ試料の結果を報告する場合は試料番号を入力してください</v>
      </c>
    </row>
    <row r="47" spans="2:12" ht="15.95" customHeight="1" x14ac:dyDescent="0.4">
      <c r="B47" s="91" t="s">
        <v>6</v>
      </c>
      <c r="C47" s="100" t="s">
        <v>7</v>
      </c>
      <c r="D47" s="101"/>
      <c r="E47" s="101" t="s">
        <v>8</v>
      </c>
      <c r="F47" s="108"/>
      <c r="G47" s="108"/>
      <c r="H47" s="108"/>
      <c r="I47" s="108"/>
      <c r="J47" s="108"/>
      <c r="K47" s="108"/>
    </row>
    <row r="48" spans="2:12" ht="15.95" customHeight="1" x14ac:dyDescent="0.4">
      <c r="B48" s="6" t="s">
        <v>34</v>
      </c>
      <c r="C48" s="6"/>
      <c r="D48" s="17"/>
      <c r="E48" s="13" t="s">
        <v>9</v>
      </c>
      <c r="F48" s="3">
        <v>1</v>
      </c>
      <c r="G48" s="3" t="s">
        <v>15</v>
      </c>
      <c r="H48" s="3"/>
      <c r="I48" s="3"/>
      <c r="J48" s="3"/>
      <c r="K48" s="10"/>
    </row>
    <row r="49" spans="2:12" ht="15.95" customHeight="1" x14ac:dyDescent="0.4">
      <c r="B49" s="8"/>
      <c r="C49" s="80"/>
      <c r="D49" s="19"/>
      <c r="E49" s="86"/>
      <c r="F49" s="5">
        <v>2</v>
      </c>
      <c r="G49" s="5" t="s">
        <v>16</v>
      </c>
      <c r="H49" s="106"/>
      <c r="I49" s="106"/>
      <c r="J49" s="106"/>
      <c r="K49" s="107"/>
      <c r="L49" s="36" t="str">
        <f>IF(C49,IF(E49="","　　分析法の番号を右から選択してください",""),"")</f>
        <v/>
      </c>
    </row>
    <row r="50" spans="2:12" ht="15.95" customHeight="1" x14ac:dyDescent="0.4">
      <c r="B50" s="7"/>
      <c r="C50" s="7"/>
      <c r="D50" s="26" t="s">
        <v>35</v>
      </c>
      <c r="E50" s="4"/>
      <c r="F50" s="4"/>
      <c r="G50" s="4"/>
      <c r="H50" s="4"/>
      <c r="I50" s="4"/>
      <c r="J50" s="4"/>
      <c r="K50" s="11"/>
    </row>
    <row r="51" spans="2:12" ht="15.95" customHeight="1" x14ac:dyDescent="0.4">
      <c r="B51" s="6" t="s">
        <v>36</v>
      </c>
      <c r="C51" s="6"/>
      <c r="D51" s="17"/>
      <c r="E51" s="13" t="s">
        <v>9</v>
      </c>
      <c r="F51" s="3">
        <v>1</v>
      </c>
      <c r="G51" s="3" t="s">
        <v>15</v>
      </c>
      <c r="H51" s="3"/>
      <c r="I51" s="3"/>
      <c r="J51" s="3"/>
      <c r="K51" s="10"/>
    </row>
    <row r="52" spans="2:12" ht="15.95" customHeight="1" x14ac:dyDescent="0.4">
      <c r="B52" s="8"/>
      <c r="C52" s="80"/>
      <c r="D52" s="19"/>
      <c r="E52" s="86"/>
      <c r="F52" s="5">
        <v>2</v>
      </c>
      <c r="G52" s="5" t="s">
        <v>16</v>
      </c>
      <c r="H52" s="106"/>
      <c r="I52" s="106"/>
      <c r="J52" s="106"/>
      <c r="K52" s="107"/>
      <c r="L52" s="36" t="str">
        <f>IF(C52,IF(E52="","　　分析法の番号を右から選択してください",""),"")</f>
        <v/>
      </c>
    </row>
    <row r="53" spans="2:12" ht="15.95" customHeight="1" x14ac:dyDescent="0.4">
      <c r="B53" s="7"/>
      <c r="C53" s="7"/>
      <c r="D53" s="26" t="s">
        <v>35</v>
      </c>
      <c r="E53" s="4"/>
      <c r="F53" s="4"/>
      <c r="G53" s="4"/>
      <c r="H53" s="4"/>
      <c r="I53" s="4"/>
      <c r="J53" s="4"/>
      <c r="K53" s="11"/>
    </row>
    <row r="54" spans="2:12" ht="15.95" customHeight="1" x14ac:dyDescent="0.4">
      <c r="B54" s="112" t="s">
        <v>38</v>
      </c>
      <c r="C54" s="6"/>
      <c r="D54" s="17"/>
      <c r="E54" s="13" t="s">
        <v>9</v>
      </c>
      <c r="F54" s="3">
        <v>1</v>
      </c>
      <c r="G54" s="3" t="s">
        <v>37</v>
      </c>
      <c r="H54" s="3"/>
      <c r="I54" s="3"/>
      <c r="J54" s="3"/>
      <c r="K54" s="10"/>
    </row>
    <row r="55" spans="2:12" ht="15.95" customHeight="1" x14ac:dyDescent="0.4">
      <c r="B55" s="113"/>
      <c r="C55" s="82"/>
      <c r="D55" s="19"/>
      <c r="E55" s="86"/>
      <c r="F55" s="5"/>
      <c r="G55" s="5" t="s">
        <v>33</v>
      </c>
      <c r="H55" s="16"/>
      <c r="I55" s="5"/>
      <c r="J55" s="5"/>
      <c r="K55" s="12"/>
      <c r="L55" s="36" t="str">
        <f>IF(C55,IF(E55="","　　分析法の番号を右から選択してください",""),"")</f>
        <v/>
      </c>
    </row>
    <row r="56" spans="2:12" ht="15.95" customHeight="1" x14ac:dyDescent="0.4">
      <c r="B56" s="8"/>
      <c r="C56" s="8"/>
      <c r="D56" s="25" t="s">
        <v>35</v>
      </c>
      <c r="E56" s="5"/>
      <c r="F56" s="5"/>
      <c r="G56" s="5" t="s">
        <v>115</v>
      </c>
      <c r="I56" s="102"/>
      <c r="J56" s="102"/>
      <c r="K56" s="103"/>
    </row>
    <row r="57" spans="2:12" ht="15.95" customHeight="1" x14ac:dyDescent="0.4">
      <c r="B57" s="8"/>
      <c r="C57" s="8"/>
      <c r="D57" s="12"/>
      <c r="E57" s="5"/>
      <c r="F57" s="5"/>
      <c r="G57" s="5" t="s">
        <v>116</v>
      </c>
      <c r="I57" s="102"/>
      <c r="J57" s="102"/>
      <c r="K57" s="103"/>
    </row>
    <row r="58" spans="2:12" ht="15.95" customHeight="1" x14ac:dyDescent="0.4">
      <c r="B58" s="8"/>
      <c r="C58" s="8"/>
      <c r="D58" s="12"/>
      <c r="E58" s="5"/>
      <c r="F58" s="5"/>
      <c r="G58" s="5" t="s">
        <v>117</v>
      </c>
      <c r="I58" s="102"/>
      <c r="J58" s="102"/>
      <c r="K58" s="103"/>
    </row>
    <row r="59" spans="2:12" ht="15.95" customHeight="1" x14ac:dyDescent="0.4">
      <c r="B59" s="8"/>
      <c r="C59" s="8"/>
      <c r="D59" s="12"/>
      <c r="E59" s="5"/>
      <c r="F59" s="5"/>
      <c r="H59" s="2" t="s">
        <v>120</v>
      </c>
      <c r="I59" s="90"/>
      <c r="J59" s="2" t="s">
        <v>121</v>
      </c>
      <c r="K59" s="85"/>
    </row>
    <row r="60" spans="2:12" ht="15.95" customHeight="1" x14ac:dyDescent="0.4">
      <c r="B60" s="8"/>
      <c r="C60" s="8"/>
      <c r="D60" s="12"/>
      <c r="E60" s="5"/>
      <c r="F60" s="5"/>
      <c r="G60" s="21"/>
      <c r="H60" s="2" t="s">
        <v>122</v>
      </c>
      <c r="I60" s="90"/>
      <c r="J60" s="2"/>
      <c r="K60" s="22"/>
    </row>
    <row r="61" spans="2:12" ht="15.95" customHeight="1" x14ac:dyDescent="0.4">
      <c r="B61" s="7"/>
      <c r="C61" s="7"/>
      <c r="D61" s="11"/>
      <c r="E61" s="4"/>
      <c r="F61" s="4">
        <v>2</v>
      </c>
      <c r="G61" s="4" t="s">
        <v>32</v>
      </c>
      <c r="H61" s="94"/>
      <c r="I61" s="94"/>
      <c r="J61" s="94"/>
      <c r="K61" s="95"/>
    </row>
    <row r="64" spans="2:12" ht="15.95" customHeight="1" x14ac:dyDescent="0.4">
      <c r="B64" s="9" t="s">
        <v>183</v>
      </c>
      <c r="G64" s="14" t="s">
        <v>5</v>
      </c>
      <c r="H64" s="78"/>
      <c r="L64" s="36" t="str">
        <f>IF(H64="","　　Ｃ試料の結果を報告する場合は試料番号を入力してください","")</f>
        <v>　　Ｃ試料の結果を報告する場合は試料番号を入力してください</v>
      </c>
    </row>
    <row r="65" spans="2:12" ht="15.95" customHeight="1" x14ac:dyDescent="0.4">
      <c r="B65" s="98" t="s">
        <v>39</v>
      </c>
      <c r="C65" s="98"/>
      <c r="D65" s="98" t="s">
        <v>59</v>
      </c>
      <c r="E65" s="98"/>
      <c r="F65" s="88" t="s">
        <v>180</v>
      </c>
      <c r="G65" s="99" t="s">
        <v>181</v>
      </c>
      <c r="H65" s="97"/>
      <c r="J65" s="27" t="s">
        <v>59</v>
      </c>
      <c r="K65" s="27"/>
    </row>
    <row r="66" spans="2:12" ht="15.95" customHeight="1" x14ac:dyDescent="0.4">
      <c r="B66" s="115"/>
      <c r="C66" s="115"/>
      <c r="D66" s="109"/>
      <c r="E66" s="109"/>
      <c r="F66" s="92"/>
      <c r="G66" s="110"/>
      <c r="H66" s="111"/>
      <c r="I66" s="36" t="str">
        <f>IF(B66="","",IF(COUNTIF(B$66:C$75,B66)&gt;1,"重複",""))</f>
        <v/>
      </c>
      <c r="J66" s="15" t="s">
        <v>129</v>
      </c>
      <c r="K66" s="5"/>
      <c r="L66" s="36" t="str">
        <f>IF(B66="","",IF(D66="","　　混合割合を選択してください",IF(F66="","　　検出方法の番号を選択してください",IF(AND(F66=4,G66=""),"　　補足欄に検出方法を記入してください",""))))</f>
        <v/>
      </c>
    </row>
    <row r="67" spans="2:12" ht="15.95" customHeight="1" x14ac:dyDescent="0.4">
      <c r="B67" s="115"/>
      <c r="C67" s="115"/>
      <c r="D67" s="109"/>
      <c r="E67" s="109"/>
      <c r="F67" s="92"/>
      <c r="G67" s="110"/>
      <c r="H67" s="111"/>
      <c r="I67" s="36" t="str">
        <f t="shared" ref="I67:I75" si="0">IF(B67="","",IF(COUNTIF(B$66:C$75,B67)&gt;1,"重複",""))</f>
        <v/>
      </c>
      <c r="J67" s="5" t="s">
        <v>123</v>
      </c>
      <c r="K67" s="5"/>
      <c r="L67" s="36" t="str">
        <f t="shared" ref="L67:L75" si="1">IF(B67="","",IF(D67="","　　混合割合を選択してください",IF(F67="","　　検出方法の番号を選択してください",IF(AND(F67=4,G67=""),"　　補足欄に検出方法を記入してください",""))))</f>
        <v/>
      </c>
    </row>
    <row r="68" spans="2:12" ht="15.95" customHeight="1" x14ac:dyDescent="0.4">
      <c r="B68" s="115"/>
      <c r="C68" s="115"/>
      <c r="D68" s="109"/>
      <c r="E68" s="109"/>
      <c r="F68" s="92"/>
      <c r="G68" s="110"/>
      <c r="H68" s="111"/>
      <c r="I68" s="36" t="str">
        <f t="shared" si="0"/>
        <v/>
      </c>
      <c r="J68" s="5" t="s">
        <v>124</v>
      </c>
      <c r="K68" s="5"/>
      <c r="L68" s="36" t="str">
        <f t="shared" si="1"/>
        <v/>
      </c>
    </row>
    <row r="69" spans="2:12" ht="15.95" customHeight="1" x14ac:dyDescent="0.4">
      <c r="B69" s="115"/>
      <c r="C69" s="115"/>
      <c r="D69" s="109"/>
      <c r="E69" s="109"/>
      <c r="F69" s="92"/>
      <c r="G69" s="110"/>
      <c r="H69" s="111"/>
      <c r="I69" s="36" t="str">
        <f t="shared" si="0"/>
        <v/>
      </c>
      <c r="J69" s="4" t="s">
        <v>125</v>
      </c>
      <c r="K69" s="4"/>
      <c r="L69" s="36" t="str">
        <f t="shared" si="1"/>
        <v/>
      </c>
    </row>
    <row r="70" spans="2:12" ht="15.95" customHeight="1" x14ac:dyDescent="0.4">
      <c r="B70" s="115"/>
      <c r="C70" s="115"/>
      <c r="D70" s="109"/>
      <c r="E70" s="109"/>
      <c r="F70" s="92"/>
      <c r="G70" s="110"/>
      <c r="H70" s="111"/>
      <c r="I70" s="36" t="str">
        <f t="shared" si="0"/>
        <v/>
      </c>
      <c r="L70" s="36" t="str">
        <f t="shared" si="1"/>
        <v/>
      </c>
    </row>
    <row r="71" spans="2:12" ht="15.95" customHeight="1" x14ac:dyDescent="0.4">
      <c r="B71" s="115"/>
      <c r="C71" s="115"/>
      <c r="D71" s="109"/>
      <c r="E71" s="109"/>
      <c r="F71" s="92"/>
      <c r="G71" s="110"/>
      <c r="H71" s="111"/>
      <c r="I71" s="36" t="str">
        <f t="shared" si="0"/>
        <v/>
      </c>
      <c r="J71" s="27" t="s">
        <v>40</v>
      </c>
      <c r="K71" s="27"/>
      <c r="L71" s="36" t="str">
        <f t="shared" si="1"/>
        <v/>
      </c>
    </row>
    <row r="72" spans="2:12" ht="15.95" customHeight="1" x14ac:dyDescent="0.4">
      <c r="B72" s="115"/>
      <c r="C72" s="115"/>
      <c r="D72" s="109"/>
      <c r="E72" s="109"/>
      <c r="F72" s="92"/>
      <c r="G72" s="110"/>
      <c r="H72" s="111"/>
      <c r="I72" s="36" t="str">
        <f t="shared" si="0"/>
        <v/>
      </c>
      <c r="J72" s="15" t="s">
        <v>128</v>
      </c>
      <c r="K72" s="5"/>
      <c r="L72" s="36" t="str">
        <f t="shared" si="1"/>
        <v/>
      </c>
    </row>
    <row r="73" spans="2:12" ht="15.95" customHeight="1" x14ac:dyDescent="0.4">
      <c r="B73" s="115"/>
      <c r="C73" s="115"/>
      <c r="D73" s="109"/>
      <c r="E73" s="109"/>
      <c r="F73" s="92"/>
      <c r="G73" s="110"/>
      <c r="H73" s="111"/>
      <c r="I73" s="36" t="str">
        <f t="shared" si="0"/>
        <v/>
      </c>
      <c r="J73" s="1" t="s">
        <v>127</v>
      </c>
      <c r="L73" s="36" t="str">
        <f t="shared" si="1"/>
        <v/>
      </c>
    </row>
    <row r="74" spans="2:12" ht="15.95" customHeight="1" x14ac:dyDescent="0.4">
      <c r="B74" s="115"/>
      <c r="C74" s="115"/>
      <c r="D74" s="109"/>
      <c r="E74" s="109"/>
      <c r="F74" s="92"/>
      <c r="G74" s="110"/>
      <c r="H74" s="111"/>
      <c r="I74" s="36" t="str">
        <f t="shared" si="0"/>
        <v/>
      </c>
      <c r="J74" s="5" t="s">
        <v>41</v>
      </c>
      <c r="K74" s="5"/>
      <c r="L74" s="36" t="str">
        <f t="shared" si="1"/>
        <v/>
      </c>
    </row>
    <row r="75" spans="2:12" ht="15.95" customHeight="1" x14ac:dyDescent="0.4">
      <c r="B75" s="115"/>
      <c r="C75" s="115"/>
      <c r="D75" s="109"/>
      <c r="E75" s="109"/>
      <c r="F75" s="92"/>
      <c r="G75" s="110"/>
      <c r="H75" s="111"/>
      <c r="I75" s="36" t="str">
        <f t="shared" si="0"/>
        <v/>
      </c>
      <c r="J75" s="5" t="s">
        <v>42</v>
      </c>
      <c r="K75" s="5"/>
      <c r="L75" s="36" t="str">
        <f t="shared" si="1"/>
        <v/>
      </c>
    </row>
    <row r="76" spans="2:12" ht="15.95" customHeight="1" x14ac:dyDescent="0.4">
      <c r="B76" s="28"/>
      <c r="C76" s="28"/>
      <c r="D76" s="16"/>
      <c r="E76" s="16"/>
      <c r="F76" s="16"/>
      <c r="G76" s="16"/>
      <c r="H76" s="16"/>
      <c r="J76" s="5" t="s">
        <v>43</v>
      </c>
      <c r="K76" s="5"/>
    </row>
    <row r="77" spans="2:12" ht="15.95" customHeight="1" x14ac:dyDescent="0.4">
      <c r="B77" s="87"/>
      <c r="J77" s="4" t="s">
        <v>44</v>
      </c>
      <c r="K77" s="4"/>
    </row>
    <row r="78" spans="2:12" ht="15.95" customHeight="1" x14ac:dyDescent="0.4">
      <c r="B78" s="9" t="s">
        <v>179</v>
      </c>
    </row>
    <row r="80" spans="2:12" ht="15.95" customHeight="1" x14ac:dyDescent="0.4">
      <c r="B80" s="27" t="s">
        <v>39</v>
      </c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15.95" customHeight="1" x14ac:dyDescent="0.4">
      <c r="B81" s="13" t="s">
        <v>130</v>
      </c>
      <c r="C81" s="3"/>
      <c r="D81" s="3"/>
      <c r="E81" s="3"/>
      <c r="F81" s="3"/>
      <c r="G81" s="3"/>
      <c r="H81" s="3"/>
      <c r="I81" s="3"/>
      <c r="J81" s="3"/>
      <c r="K81" s="3"/>
    </row>
    <row r="82" spans="2:11" ht="15.95" customHeight="1" x14ac:dyDescent="0.4">
      <c r="B82" s="35" t="str">
        <f>'リスト（編集不可）'!A1</f>
        <v>大麦</v>
      </c>
      <c r="C82" s="35"/>
      <c r="D82" s="35" t="str">
        <f>'リスト（編集不可）'!A2</f>
        <v>えん麦</v>
      </c>
      <c r="E82" s="35"/>
      <c r="F82" s="35"/>
      <c r="G82" s="35"/>
      <c r="H82" s="35" t="str">
        <f>'リスト（編集不可）'!A3</f>
        <v>ライ麦</v>
      </c>
      <c r="I82" s="5"/>
      <c r="J82" s="116" t="str">
        <f>'リスト（編集不可）'!A4</f>
        <v>小麦</v>
      </c>
      <c r="K82" s="116"/>
    </row>
    <row r="83" spans="2:11" ht="15.95" customHeight="1" x14ac:dyDescent="0.4">
      <c r="B83" s="35" t="str">
        <f>'リスト（編集不可）'!A5</f>
        <v>小麦粉</v>
      </c>
      <c r="C83" s="35"/>
      <c r="D83" s="35" t="str">
        <f>'リスト（編集不可）'!A6</f>
        <v>とうもろこし</v>
      </c>
      <c r="E83" s="35"/>
      <c r="F83" s="35"/>
      <c r="G83" s="35"/>
      <c r="H83" s="35" t="str">
        <f>'リスト（編集不可）'!A7</f>
        <v>マイロ</v>
      </c>
      <c r="I83" s="5"/>
      <c r="J83" s="35" t="str">
        <f>'リスト（編集不可）'!A8</f>
        <v>玄米</v>
      </c>
      <c r="K83" s="93"/>
    </row>
    <row r="84" spans="2:11" ht="15.95" customHeight="1" x14ac:dyDescent="0.4">
      <c r="B84" s="35" t="str">
        <f>'リスト（編集不可）'!A9</f>
        <v>精白米</v>
      </c>
      <c r="C84" s="35"/>
      <c r="D84" s="35" t="str">
        <f>'リスト（編集不可）'!A10</f>
        <v>キャッサバ</v>
      </c>
      <c r="E84" s="35"/>
      <c r="F84" s="35"/>
      <c r="G84" s="35"/>
      <c r="H84" s="35" t="str">
        <f>'リスト（編集不可）'!A11</f>
        <v>ふすま</v>
      </c>
      <c r="I84" s="5"/>
      <c r="J84" s="35" t="str">
        <f>'リスト（編集不可）'!A12</f>
        <v>麦ぬか</v>
      </c>
      <c r="K84" s="93"/>
    </row>
    <row r="85" spans="2:11" ht="15.95" customHeight="1" x14ac:dyDescent="0.4">
      <c r="B85" s="35" t="str">
        <f>'リスト（編集不可）'!A13</f>
        <v>米ぬか油かす</v>
      </c>
      <c r="C85" s="35"/>
      <c r="D85" s="35" t="str">
        <f>'リスト（編集不可）'!A14</f>
        <v>ビールかす</v>
      </c>
      <c r="E85" s="35"/>
      <c r="F85" s="35"/>
      <c r="G85" s="35"/>
      <c r="H85" s="77" t="str">
        <f>'リスト（編集不可）'!A15</f>
        <v>コーングルテンフィード</v>
      </c>
      <c r="I85" s="5"/>
      <c r="J85" s="35" t="str">
        <f>'リスト（編集不可）'!A16</f>
        <v>スクリーニングペレット</v>
      </c>
      <c r="K85" s="93"/>
    </row>
    <row r="86" spans="2:11" ht="15.95" customHeight="1" x14ac:dyDescent="0.4">
      <c r="B86" s="35" t="str">
        <f>'リスト（編集不可）'!A17</f>
        <v>ホミニーフィード</v>
      </c>
      <c r="C86" s="35"/>
      <c r="D86" s="35" t="str">
        <f>'リスト（編集不可）'!A18</f>
        <v>コーングルテンミール</v>
      </c>
      <c r="E86" s="35"/>
      <c r="F86" s="35"/>
      <c r="G86" s="35"/>
      <c r="H86" s="35" t="str">
        <f>'リスト（編集不可）'!A19</f>
        <v>あまに油かす</v>
      </c>
      <c r="I86" s="5"/>
      <c r="J86" s="35" t="str">
        <f>'リスト（編集不可）'!A20</f>
        <v>サフラワー油かす</v>
      </c>
      <c r="K86" s="93"/>
    </row>
    <row r="87" spans="2:11" ht="15.95" customHeight="1" x14ac:dyDescent="0.4">
      <c r="B87" s="35" t="str">
        <f>'リスト（編集不可）'!A21</f>
        <v>なたね油かす</v>
      </c>
      <c r="C87" s="35"/>
      <c r="D87" s="35" t="str">
        <f>'リスト（編集不可）'!A22</f>
        <v>綿実油かす</v>
      </c>
      <c r="E87" s="35"/>
      <c r="F87" s="35"/>
      <c r="G87" s="35"/>
      <c r="H87" s="35" t="str">
        <f>'リスト（編集不可）'!A23</f>
        <v>やし油かす</v>
      </c>
      <c r="I87" s="5"/>
      <c r="J87" s="35" t="str">
        <f>'リスト（編集不可）'!A24</f>
        <v>ごま油かす</v>
      </c>
      <c r="K87" s="93"/>
    </row>
    <row r="88" spans="2:11" ht="15.95" customHeight="1" x14ac:dyDescent="0.4">
      <c r="B88" s="35" t="str">
        <f>'リスト（編集不可）'!A25</f>
        <v>大豆油かす</v>
      </c>
      <c r="C88" s="35"/>
      <c r="D88" s="35" t="str">
        <f>'リスト（編集不可）'!A26</f>
        <v>DDGS</v>
      </c>
      <c r="E88" s="35"/>
      <c r="F88" s="35"/>
      <c r="G88" s="35"/>
      <c r="H88" s="35" t="str">
        <f>'リスト（編集不可）'!A27</f>
        <v>肉骨粉</v>
      </c>
      <c r="I88" s="5"/>
      <c r="J88" s="35" t="str">
        <f>'リスト（編集不可）'!A28</f>
        <v>チキンミール</v>
      </c>
      <c r="K88" s="93"/>
    </row>
    <row r="89" spans="2:11" ht="15.95" customHeight="1" x14ac:dyDescent="0.4">
      <c r="B89" s="35" t="str">
        <f>'リスト（編集不可）'!A29</f>
        <v>魚粉</v>
      </c>
      <c r="C89" s="35"/>
      <c r="D89" s="35" t="str">
        <f>'リスト（編集不可）'!A30</f>
        <v>アルファルファミール</v>
      </c>
      <c r="E89" s="35"/>
      <c r="F89" s="35"/>
      <c r="G89" s="35"/>
      <c r="H89" s="35" t="str">
        <f>'リスト（編集不可）'!A31</f>
        <v>ビートパルプ</v>
      </c>
      <c r="I89" s="5"/>
      <c r="J89" s="35" t="str">
        <f>'リスト（編集不可）'!A32</f>
        <v>パイナップルかす</v>
      </c>
      <c r="K89" s="93"/>
    </row>
    <row r="90" spans="2:11" ht="15.95" customHeight="1" x14ac:dyDescent="0.4">
      <c r="B90" s="29" t="str">
        <f>'リスト（編集不可）'!A33</f>
        <v>尿素</v>
      </c>
      <c r="C90" s="29"/>
      <c r="D90" s="29" t="str">
        <f>'リスト（編集不可）'!A34</f>
        <v>食塩</v>
      </c>
      <c r="E90" s="29"/>
      <c r="F90" s="29"/>
      <c r="G90" s="29"/>
      <c r="H90" s="29" t="str">
        <f>'リスト（編集不可）'!A35</f>
        <v>炭酸カルシウム</v>
      </c>
      <c r="I90" s="4"/>
      <c r="J90" s="29" t="str">
        <f>'リスト（編集不可）'!A36</f>
        <v>りん酸カルシウム</v>
      </c>
      <c r="K90" s="56"/>
    </row>
    <row r="91" spans="2:11" ht="15.95" customHeight="1" x14ac:dyDescent="0.4">
      <c r="D91" s="35"/>
    </row>
    <row r="92" spans="2:11" ht="15.95" customHeight="1" x14ac:dyDescent="0.4">
      <c r="D92" s="35"/>
    </row>
    <row r="93" spans="2:11" ht="15.95" customHeight="1" x14ac:dyDescent="0.4">
      <c r="B93" s="9" t="s">
        <v>188</v>
      </c>
      <c r="E93" s="5"/>
      <c r="F93" s="5"/>
    </row>
    <row r="94" spans="2:11" ht="15.95" customHeight="1" x14ac:dyDescent="0.4">
      <c r="B94" s="9" t="s">
        <v>80</v>
      </c>
      <c r="E94" s="5"/>
      <c r="F94" s="5"/>
    </row>
    <row r="95" spans="2:11" ht="15.95" customHeight="1" x14ac:dyDescent="0.4"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2:11" ht="15.95" customHeight="1" x14ac:dyDescent="0.4"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2:11" ht="15.95" customHeight="1" x14ac:dyDescent="0.4"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2:11" ht="15.95" customHeight="1" x14ac:dyDescent="0.4"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 ht="15.95" customHeight="1" x14ac:dyDescent="0.4"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 ht="15.95" customHeight="1" x14ac:dyDescent="0.4">
      <c r="D100" s="35"/>
      <c r="F100" s="5"/>
      <c r="G100" s="5"/>
    </row>
    <row r="101" spans="2:11" ht="15.95" customHeight="1" x14ac:dyDescent="0.4">
      <c r="D101" s="35"/>
      <c r="F101" s="5"/>
      <c r="G101" s="5"/>
    </row>
    <row r="102" spans="2:11" ht="15.95" customHeight="1" x14ac:dyDescent="0.4">
      <c r="E102" s="5"/>
      <c r="F102" s="5"/>
    </row>
    <row r="108" spans="2:11" ht="15.95" customHeight="1" x14ac:dyDescent="0.4">
      <c r="E108" s="5"/>
      <c r="F108" s="5"/>
    </row>
    <row r="109" spans="2:11" ht="15.95" customHeight="1" x14ac:dyDescent="0.4">
      <c r="E109" s="5"/>
      <c r="F109" s="5"/>
    </row>
    <row r="110" spans="2:11" ht="15.95" customHeight="1" x14ac:dyDescent="0.4">
      <c r="E110" s="5"/>
      <c r="F110" s="5"/>
    </row>
    <row r="111" spans="2:11" ht="15.95" customHeight="1" x14ac:dyDescent="0.4">
      <c r="E111" s="5"/>
      <c r="F111" s="5"/>
    </row>
    <row r="112" spans="2:11" ht="15.95" customHeight="1" x14ac:dyDescent="0.4">
      <c r="E112" s="5"/>
      <c r="F112" s="5"/>
    </row>
    <row r="113" spans="5:6" ht="15.95" customHeight="1" x14ac:dyDescent="0.4">
      <c r="E113" s="5"/>
      <c r="F113" s="5"/>
    </row>
    <row r="114" spans="5:6" ht="15.95" customHeight="1" x14ac:dyDescent="0.4">
      <c r="E114" s="5"/>
      <c r="F114" s="5"/>
    </row>
    <row r="115" spans="5:6" ht="15.95" customHeight="1" x14ac:dyDescent="0.4">
      <c r="E115" s="5"/>
      <c r="F115" s="5"/>
    </row>
    <row r="116" spans="5:6" ht="15.95" customHeight="1" x14ac:dyDescent="0.4">
      <c r="E116" s="5"/>
      <c r="F116" s="5"/>
    </row>
    <row r="117" spans="5:6" ht="15.95" customHeight="1" x14ac:dyDescent="0.4">
      <c r="E117" s="5"/>
      <c r="F117" s="5"/>
    </row>
    <row r="118" spans="5:6" ht="15.95" customHeight="1" x14ac:dyDescent="0.4">
      <c r="E118" s="5"/>
      <c r="F118" s="5"/>
    </row>
    <row r="119" spans="5:6" ht="15.95" customHeight="1" x14ac:dyDescent="0.4">
      <c r="E119" s="5"/>
      <c r="F119" s="5"/>
    </row>
  </sheetData>
  <sheetProtection algorithmName="SHA-512" hashValue="MHl7U3p1k1MOo2B3CNIoJ2xTyHNrhPngCEhgyBC9Dw22bkniHjC+rQPxbH/rQev7QtnGhoJNsHD5nK4qeiyU6g==" saltValue="1rrjxHR8cA2hCoyCPxFgOA==" spinCount="100000" sheet="1" selectLockedCells="1"/>
  <mergeCells count="73">
    <mergeCell ref="G65:H65"/>
    <mergeCell ref="B98:K98"/>
    <mergeCell ref="B99:K99"/>
    <mergeCell ref="B65:C65"/>
    <mergeCell ref="D65:E65"/>
    <mergeCell ref="D74:E74"/>
    <mergeCell ref="D75:E75"/>
    <mergeCell ref="B66:C66"/>
    <mergeCell ref="B67:C67"/>
    <mergeCell ref="B68:C68"/>
    <mergeCell ref="B69:C69"/>
    <mergeCell ref="B70:C70"/>
    <mergeCell ref="B71:C71"/>
    <mergeCell ref="B72:C72"/>
    <mergeCell ref="D72:E72"/>
    <mergeCell ref="D73:E73"/>
    <mergeCell ref="D70:E70"/>
    <mergeCell ref="D71:E71"/>
    <mergeCell ref="G70:H70"/>
    <mergeCell ref="B97:K97"/>
    <mergeCell ref="B74:C74"/>
    <mergeCell ref="B75:C75"/>
    <mergeCell ref="B95:K95"/>
    <mergeCell ref="B96:K96"/>
    <mergeCell ref="G74:H74"/>
    <mergeCell ref="G75:H75"/>
    <mergeCell ref="B73:C73"/>
    <mergeCell ref="G71:H71"/>
    <mergeCell ref="G72:H72"/>
    <mergeCell ref="G73:H73"/>
    <mergeCell ref="J82:K82"/>
    <mergeCell ref="B54:B55"/>
    <mergeCell ref="H61:K61"/>
    <mergeCell ref="I56:K56"/>
    <mergeCell ref="I57:K57"/>
    <mergeCell ref="I58:K58"/>
    <mergeCell ref="D66:E66"/>
    <mergeCell ref="G66:H66"/>
    <mergeCell ref="G67:H67"/>
    <mergeCell ref="G68:H68"/>
    <mergeCell ref="G69:H69"/>
    <mergeCell ref="D67:E67"/>
    <mergeCell ref="D68:E68"/>
    <mergeCell ref="D69:E69"/>
    <mergeCell ref="H52:K52"/>
    <mergeCell ref="E47:K47"/>
    <mergeCell ref="H49:K49"/>
    <mergeCell ref="J13:K13"/>
    <mergeCell ref="J14:K14"/>
    <mergeCell ref="J15:K15"/>
    <mergeCell ref="J16:K16"/>
    <mergeCell ref="H17:K17"/>
    <mergeCell ref="H21:K21"/>
    <mergeCell ref="J25:K25"/>
    <mergeCell ref="J24:K24"/>
    <mergeCell ref="J19:K19"/>
    <mergeCell ref="J20:K20"/>
    <mergeCell ref="H26:K26"/>
    <mergeCell ref="H29:K29"/>
    <mergeCell ref="H32:K32"/>
    <mergeCell ref="C47:D47"/>
    <mergeCell ref="I38:K38"/>
    <mergeCell ref="I40:K40"/>
    <mergeCell ref="I39:K39"/>
    <mergeCell ref="B35:B37"/>
    <mergeCell ref="H34:K34"/>
    <mergeCell ref="C3:G3"/>
    <mergeCell ref="I3:K3"/>
    <mergeCell ref="I4:K4"/>
    <mergeCell ref="I5:K5"/>
    <mergeCell ref="H10:K10"/>
    <mergeCell ref="E8:K8"/>
    <mergeCell ref="C8:D8"/>
  </mergeCells>
  <phoneticPr fontId="1"/>
  <dataValidations count="6">
    <dataValidation type="list" allowBlank="1" showInputMessage="1" showErrorMessage="1" sqref="E10 E28 E34 E49 E52 E55">
      <formula1>"1,2"</formula1>
    </dataValidation>
    <dataValidation type="list" allowBlank="1" showInputMessage="1" showErrorMessage="1" sqref="E12">
      <formula1>"1,2,3,4,5"</formula1>
    </dataValidation>
    <dataValidation type="list" allowBlank="1" showInputMessage="1" showErrorMessage="1" sqref="E19 E31">
      <formula1>"1,2,3"</formula1>
    </dataValidation>
    <dataValidation type="list" allowBlank="1" showInputMessage="1" showErrorMessage="1" sqref="E23 E36 F66:F76">
      <formula1>"1,2,3,4"</formula1>
    </dataValidation>
    <dataValidation type="list" allowBlank="1" showInputMessage="1" showErrorMessage="1" sqref="D66:E76">
      <formula1>"多量,中量,少量"</formula1>
    </dataValidation>
    <dataValidation type="list" allowBlank="1" showInputMessage="1" showErrorMessage="1" sqref="B76:C76">
      <formula1>$I117:$I117</formula1>
    </dataValidation>
  </dataValidations>
  <pageMargins left="0.7" right="0.7" top="0.75" bottom="0.75" header="0.3" footer="0.3"/>
  <pageSetup paperSize="9" orientation="portrait" r:id="rId1"/>
  <rowBreaks count="2" manualBreakCount="2">
    <brk id="44" max="11" man="1"/>
    <brk id="62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'リスト（編集不可）'!$A$1:$A$37</xm:f>
          </x14:formula1>
          <xm:sqref>B66:C75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9"/>
  <sheetViews>
    <sheetView workbookViewId="0">
      <selection activeCell="BX3" sqref="BX3:BY3"/>
    </sheetView>
  </sheetViews>
  <sheetFormatPr defaultRowHeight="18.75" x14ac:dyDescent="0.4"/>
  <cols>
    <col min="27" max="27" width="27" customWidth="1"/>
    <col min="28" max="29" width="6.625" customWidth="1"/>
    <col min="30" max="30" width="3.625" customWidth="1"/>
    <col min="31" max="31" width="4.625" customWidth="1"/>
    <col min="32" max="32" width="6.625" customWidth="1"/>
    <col min="33" max="33" width="3.625" customWidth="1"/>
    <col min="34" max="34" width="4.625" customWidth="1"/>
    <col min="35" max="35" width="6.625" customWidth="1"/>
    <col min="36" max="36" width="3.625" customWidth="1"/>
    <col min="37" max="37" width="4.625" customWidth="1"/>
    <col min="38" max="38" width="6.625" customWidth="1"/>
    <col min="39" max="39" width="3.625" customWidth="1"/>
    <col min="40" max="40" width="4.625" customWidth="1"/>
    <col min="41" max="41" width="6.625" customWidth="1"/>
    <col min="42" max="43" width="3.625" customWidth="1"/>
    <col min="44" max="45" width="6.625" customWidth="1"/>
    <col min="46" max="47" width="3.625" customWidth="1"/>
    <col min="48" max="48" width="6.625" customWidth="1"/>
    <col min="49" max="50" width="3.625" customWidth="1"/>
    <col min="51" max="51" width="6.625" customWidth="1"/>
    <col min="52" max="53" width="3.625" customWidth="1"/>
    <col min="54" max="54" width="6.625" customWidth="1"/>
    <col min="55" max="56" width="3.625" customWidth="1"/>
    <col min="57" max="58" width="6.625" customWidth="1"/>
    <col min="59" max="60" width="3.625" customWidth="1"/>
    <col min="61" max="61" width="6.625" customWidth="1"/>
    <col min="62" max="63" width="3.625" customWidth="1"/>
    <col min="64" max="64" width="6.625" customWidth="1"/>
    <col min="65" max="66" width="3.625" customWidth="1"/>
    <col min="67" max="67" width="6.625" customWidth="1"/>
    <col min="68" max="87" width="3.625" customWidth="1"/>
    <col min="88" max="88" width="6.625" customWidth="1"/>
    <col min="89" max="90" width="3.625" customWidth="1"/>
    <col min="91" max="91" width="6.625" customWidth="1"/>
    <col min="92" max="93" width="3.625" customWidth="1"/>
    <col min="94" max="94" width="6.625" customWidth="1"/>
    <col min="95" max="96" width="3.625" customWidth="1"/>
    <col min="97" max="97" width="6.625" customWidth="1"/>
    <col min="98" max="99" width="3.625" customWidth="1"/>
    <col min="100" max="100" width="6.625" customWidth="1"/>
    <col min="101" max="102" width="3.625" customWidth="1"/>
    <col min="103" max="103" width="6.625" customWidth="1"/>
    <col min="104" max="105" width="3.625" customWidth="1"/>
    <col min="106" max="106" width="6.625" customWidth="1"/>
    <col min="107" max="108" width="3.625" customWidth="1"/>
    <col min="109" max="109" width="6.625" customWidth="1"/>
    <col min="110" max="111" width="3.625" customWidth="1"/>
    <col min="112" max="112" width="6.625" customWidth="1"/>
    <col min="113" max="114" width="3.625" customWidth="1"/>
    <col min="115" max="115" width="6.625" customWidth="1"/>
    <col min="116" max="117" width="3.625" customWidth="1"/>
    <col min="119" max="120" width="6.625" customWidth="1"/>
  </cols>
  <sheetData>
    <row r="1" spans="1:119" ht="19.5" thickBot="1" x14ac:dyDescent="0.45">
      <c r="A1" s="52" t="s">
        <v>45</v>
      </c>
      <c r="B1" s="53"/>
      <c r="E1" t="s">
        <v>132</v>
      </c>
      <c r="H1" t="s">
        <v>133</v>
      </c>
      <c r="K1" t="s">
        <v>134</v>
      </c>
      <c r="Z1" s="120" t="s">
        <v>172</v>
      </c>
      <c r="AA1" s="120" t="s">
        <v>81</v>
      </c>
      <c r="AB1" s="30" t="s">
        <v>82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2" t="s">
        <v>83</v>
      </c>
      <c r="BF1" s="32"/>
      <c r="BG1" s="32"/>
      <c r="BH1" s="32"/>
      <c r="BI1" s="32"/>
      <c r="BJ1" s="32"/>
      <c r="BK1" s="32"/>
      <c r="BL1" s="32"/>
      <c r="BM1" s="32"/>
      <c r="BN1" s="32"/>
      <c r="BO1" s="47" t="s">
        <v>84</v>
      </c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O1" s="45" t="str">
        <f>BP3</f>
        <v>とうもろこし</v>
      </c>
    </row>
    <row r="2" spans="1:119" ht="18.75" customHeight="1" x14ac:dyDescent="0.4">
      <c r="A2" s="52" t="s">
        <v>46</v>
      </c>
      <c r="B2" s="54"/>
      <c r="E2" t="s">
        <v>139</v>
      </c>
      <c r="F2" t="s">
        <v>140</v>
      </c>
      <c r="H2" t="s">
        <v>139</v>
      </c>
      <c r="I2" t="s">
        <v>140</v>
      </c>
      <c r="K2" t="s">
        <v>139</v>
      </c>
      <c r="L2" t="s">
        <v>140</v>
      </c>
      <c r="Z2" s="121"/>
      <c r="AA2" s="121"/>
      <c r="AB2" s="120" t="s">
        <v>126</v>
      </c>
      <c r="AC2" s="118" t="s">
        <v>85</v>
      </c>
      <c r="AD2" s="118"/>
      <c r="AE2" s="119"/>
      <c r="AF2" s="117" t="s">
        <v>86</v>
      </c>
      <c r="AG2" s="118"/>
      <c r="AH2" s="119"/>
      <c r="AI2" s="117" t="s">
        <v>87</v>
      </c>
      <c r="AJ2" s="118"/>
      <c r="AK2" s="119"/>
      <c r="AL2" s="117" t="s">
        <v>88</v>
      </c>
      <c r="AM2" s="118"/>
      <c r="AN2" s="119"/>
      <c r="AO2" s="117" t="s">
        <v>89</v>
      </c>
      <c r="AP2" s="118"/>
      <c r="AQ2" s="118"/>
      <c r="AR2" s="119"/>
      <c r="AS2" s="117" t="s">
        <v>90</v>
      </c>
      <c r="AT2" s="118"/>
      <c r="AU2" s="119"/>
      <c r="AV2" s="117" t="s">
        <v>91</v>
      </c>
      <c r="AW2" s="118"/>
      <c r="AX2" s="119"/>
      <c r="AY2" s="134" t="s">
        <v>191</v>
      </c>
      <c r="AZ2" s="135"/>
      <c r="BA2" s="136"/>
      <c r="BB2" s="134" t="s">
        <v>191</v>
      </c>
      <c r="BC2" s="135"/>
      <c r="BD2" s="136"/>
      <c r="BE2" s="120" t="s">
        <v>131</v>
      </c>
      <c r="BF2" s="118" t="s">
        <v>92</v>
      </c>
      <c r="BG2" s="118"/>
      <c r="BH2" s="119"/>
      <c r="BI2" s="117" t="s">
        <v>93</v>
      </c>
      <c r="BJ2" s="118"/>
      <c r="BK2" s="119"/>
      <c r="BL2" s="117" t="s">
        <v>94</v>
      </c>
      <c r="BM2" s="118"/>
      <c r="BN2" s="118"/>
      <c r="BO2" s="120" t="s">
        <v>131</v>
      </c>
      <c r="BP2" s="126" t="s">
        <v>95</v>
      </c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31" t="s">
        <v>96</v>
      </c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3"/>
      <c r="DO2" s="45" t="str">
        <f>BR3</f>
        <v>小麦</v>
      </c>
    </row>
    <row r="3" spans="1:119" ht="19.5" thickBot="1" x14ac:dyDescent="0.45">
      <c r="A3" s="52" t="s">
        <v>47</v>
      </c>
      <c r="B3" s="54"/>
      <c r="E3">
        <v>0</v>
      </c>
      <c r="F3" t="s">
        <v>141</v>
      </c>
      <c r="H3">
        <v>0</v>
      </c>
      <c r="I3" t="s">
        <v>141</v>
      </c>
      <c r="K3">
        <v>0</v>
      </c>
      <c r="L3" t="s">
        <v>141</v>
      </c>
      <c r="Z3" s="122"/>
      <c r="AA3" s="122"/>
      <c r="AB3" s="122"/>
      <c r="AC3" s="64" t="s">
        <v>97</v>
      </c>
      <c r="AD3" s="70" t="s">
        <v>98</v>
      </c>
      <c r="AE3" s="65" t="s">
        <v>99</v>
      </c>
      <c r="AF3" s="66" t="s">
        <v>97</v>
      </c>
      <c r="AG3" s="70" t="s">
        <v>98</v>
      </c>
      <c r="AH3" s="65" t="s">
        <v>99</v>
      </c>
      <c r="AI3" s="66" t="s">
        <v>97</v>
      </c>
      <c r="AJ3" s="70" t="s">
        <v>98</v>
      </c>
      <c r="AK3" s="65" t="s">
        <v>99</v>
      </c>
      <c r="AL3" s="66" t="s">
        <v>97</v>
      </c>
      <c r="AM3" s="70" t="s">
        <v>98</v>
      </c>
      <c r="AN3" s="65" t="s">
        <v>99</v>
      </c>
      <c r="AO3" s="66" t="s">
        <v>97</v>
      </c>
      <c r="AP3" s="70" t="s">
        <v>98</v>
      </c>
      <c r="AQ3" s="67" t="s">
        <v>99</v>
      </c>
      <c r="AR3" s="64" t="s">
        <v>100</v>
      </c>
      <c r="AS3" s="66" t="s">
        <v>97</v>
      </c>
      <c r="AT3" s="70" t="s">
        <v>98</v>
      </c>
      <c r="AU3" s="65" t="s">
        <v>99</v>
      </c>
      <c r="AV3" s="66" t="s">
        <v>97</v>
      </c>
      <c r="AW3" s="70" t="s">
        <v>98</v>
      </c>
      <c r="AX3" s="65" t="s">
        <v>99</v>
      </c>
      <c r="AY3" s="76" t="s">
        <v>101</v>
      </c>
      <c r="AZ3" s="73" t="s">
        <v>98</v>
      </c>
      <c r="BA3" s="69" t="s">
        <v>102</v>
      </c>
      <c r="BB3" s="71" t="s">
        <v>101</v>
      </c>
      <c r="BC3" s="73" t="s">
        <v>98</v>
      </c>
      <c r="BD3" s="69" t="s">
        <v>103</v>
      </c>
      <c r="BE3" s="122"/>
      <c r="BF3" s="72" t="s">
        <v>104</v>
      </c>
      <c r="BG3" s="70" t="s">
        <v>98</v>
      </c>
      <c r="BH3" s="65" t="s">
        <v>99</v>
      </c>
      <c r="BI3" s="72" t="s">
        <v>104</v>
      </c>
      <c r="BJ3" s="70" t="s">
        <v>98</v>
      </c>
      <c r="BK3" s="65" t="s">
        <v>99</v>
      </c>
      <c r="BL3" s="72" t="s">
        <v>104</v>
      </c>
      <c r="BM3" s="70" t="s">
        <v>98</v>
      </c>
      <c r="BN3" s="68" t="s">
        <v>99</v>
      </c>
      <c r="BO3" s="122"/>
      <c r="BP3" s="128" t="s">
        <v>184</v>
      </c>
      <c r="BQ3" s="128"/>
      <c r="BR3" s="129" t="s">
        <v>192</v>
      </c>
      <c r="BS3" s="130"/>
      <c r="BT3" s="129" t="s">
        <v>193</v>
      </c>
      <c r="BU3" s="130"/>
      <c r="BV3" s="129" t="s">
        <v>177</v>
      </c>
      <c r="BW3" s="130"/>
      <c r="BX3" s="129" t="s">
        <v>194</v>
      </c>
      <c r="BY3" s="130"/>
      <c r="BZ3" s="129" t="s">
        <v>185</v>
      </c>
      <c r="CA3" s="130"/>
      <c r="CB3" s="129" t="s">
        <v>195</v>
      </c>
      <c r="CC3" s="130"/>
      <c r="CD3" s="129" t="s">
        <v>196</v>
      </c>
      <c r="CE3" s="130"/>
      <c r="CF3" s="129" t="s">
        <v>197</v>
      </c>
      <c r="CG3" s="130"/>
      <c r="CH3" s="129" t="s">
        <v>186</v>
      </c>
      <c r="CI3" s="130"/>
      <c r="CJ3" s="123" t="s">
        <v>105</v>
      </c>
      <c r="CK3" s="124"/>
      <c r="CL3" s="125"/>
      <c r="CM3" s="123" t="s">
        <v>106</v>
      </c>
      <c r="CN3" s="124"/>
      <c r="CO3" s="125"/>
      <c r="CP3" s="123" t="s">
        <v>107</v>
      </c>
      <c r="CQ3" s="124"/>
      <c r="CR3" s="125"/>
      <c r="CS3" s="123" t="s">
        <v>108</v>
      </c>
      <c r="CT3" s="124"/>
      <c r="CU3" s="125"/>
      <c r="CV3" s="123" t="s">
        <v>109</v>
      </c>
      <c r="CW3" s="124"/>
      <c r="CX3" s="125"/>
      <c r="CY3" s="123" t="s">
        <v>110</v>
      </c>
      <c r="CZ3" s="124"/>
      <c r="DA3" s="125"/>
      <c r="DB3" s="123" t="s">
        <v>111</v>
      </c>
      <c r="DC3" s="124"/>
      <c r="DD3" s="125"/>
      <c r="DE3" s="123" t="s">
        <v>112</v>
      </c>
      <c r="DF3" s="124"/>
      <c r="DG3" s="125"/>
      <c r="DH3" s="123" t="s">
        <v>113</v>
      </c>
      <c r="DI3" s="124"/>
      <c r="DJ3" s="125"/>
      <c r="DK3" s="123" t="s">
        <v>114</v>
      </c>
      <c r="DL3" s="124"/>
      <c r="DM3" s="137"/>
      <c r="DO3" s="45" t="str">
        <f>BT3</f>
        <v>マイロ</v>
      </c>
    </row>
    <row r="4" spans="1:119" ht="20.25" thickTop="1" thickBot="1" x14ac:dyDescent="0.45">
      <c r="A4" s="52" t="s">
        <v>48</v>
      </c>
      <c r="B4" s="54"/>
      <c r="E4">
        <v>1</v>
      </c>
      <c r="F4" t="s">
        <v>142</v>
      </c>
      <c r="H4">
        <v>1</v>
      </c>
      <c r="I4" t="s">
        <v>143</v>
      </c>
      <c r="K4">
        <v>1</v>
      </c>
      <c r="L4" t="s">
        <v>142</v>
      </c>
      <c r="Z4" s="75" t="str">
        <f>IF(AB4="","",AB4)</f>
        <v/>
      </c>
      <c r="AA4" s="37" t="str">
        <f>IF(結果報告書!C3="",""&amp;"",結果報告書!C3)</f>
        <v/>
      </c>
      <c r="AB4" s="75" t="str">
        <f>IF(結果報告書!H7="","",結果報告書!H7)</f>
        <v/>
      </c>
      <c r="AC4" s="38" t="str">
        <f>IF(結果報告書!C10="","",結果報告書!C10)</f>
        <v/>
      </c>
      <c r="AD4" s="39" t="str">
        <f>IF(結果報告書!C10="","",IF(結果報告書!E10="",6,結果報告書!E10))</f>
        <v/>
      </c>
      <c r="AE4" s="57" t="str">
        <f>IF(AD4="",""&amp;"",VLOOKUP(AD4,E3:F9,2,))</f>
        <v/>
      </c>
      <c r="AF4" s="38" t="str">
        <f>IF(結果報告書!C12="","",結果報告書!C12)</f>
        <v/>
      </c>
      <c r="AG4" s="39" t="str">
        <f>IF(結果報告書!C12="","",IF(結果報告書!E12="",6,結果報告書!E12))</f>
        <v/>
      </c>
      <c r="AH4" s="57" t="str">
        <f>IF(AG4="",""&amp;"",VLOOKUP(AG4,H3:I9,2,))</f>
        <v/>
      </c>
      <c r="AI4" s="38" t="str">
        <f>IF(結果報告書!C19="","",結果報告書!C19)</f>
        <v/>
      </c>
      <c r="AJ4" s="39" t="str">
        <f>IF(結果報告書!C19="","",IF(結果報告書!E19="",6,結果報告書!E19))</f>
        <v/>
      </c>
      <c r="AK4" s="57" t="str">
        <f>IF(AJ4="",""&amp;"",VLOOKUP(AJ4,K3:L9,2,))</f>
        <v/>
      </c>
      <c r="AL4" s="38" t="str">
        <f>IF(結果報告書!C23="","",結果報告書!C23)</f>
        <v/>
      </c>
      <c r="AM4" s="39" t="str">
        <f>IF(結果報告書!C23="","",IF(結果報告書!E23="",6,結果報告書!E23))</f>
        <v/>
      </c>
      <c r="AN4" s="57" t="str">
        <f>IF(AM4="",""&amp;"",VLOOKUP(AM4,E13:F19,2,))</f>
        <v/>
      </c>
      <c r="AO4" s="38" t="str">
        <f>IF(結果報告書!C28="","",結果報告書!C28)</f>
        <v/>
      </c>
      <c r="AP4" s="39" t="str">
        <f>IF(結果報告書!C28="","",IF(結果報告書!E28="",6,結果報告書!E28))</f>
        <v/>
      </c>
      <c r="AQ4" s="58" t="str">
        <f>IF(AP4="",""&amp;"",VLOOKUP(AP4,H13:I19,2,))</f>
        <v/>
      </c>
      <c r="AR4" s="40" t="str">
        <f>IF(結果報告書!H28="",""&amp;"",結果報告書!H28&amp;"")</f>
        <v/>
      </c>
      <c r="AS4" s="41" t="str">
        <f>IF(結果報告書!C31="","",結果報告書!C31)</f>
        <v/>
      </c>
      <c r="AT4" s="39" t="str">
        <f>IF(結果報告書!C31="","",IF(結果報告書!E31="",6,結果報告書!E31))</f>
        <v/>
      </c>
      <c r="AU4" s="57" t="str">
        <f>IF(AT4="",""&amp;"",VLOOKUP(AT4,K13:L19,2,))</f>
        <v/>
      </c>
      <c r="AV4" s="41" t="str">
        <f>IF(結果報告書!C34="","",結果報告書!C34)</f>
        <v/>
      </c>
      <c r="AW4" s="39" t="str">
        <f>IF(結果報告書!C34="","",IF(結果報告書!E34="",6,結果報告書!E34))</f>
        <v/>
      </c>
      <c r="AX4" s="57" t="str">
        <f>IF(AW4="",""&amp;"",VLOOKUP(AW4,E23:F29,2,))</f>
        <v/>
      </c>
      <c r="AY4" s="42" t="str">
        <f>IF(結果報告書!C36="","",IF(結果報告書!E36="","",IF(結果報告書!E36&lt;3,結果報告書!C36,"")))</f>
        <v/>
      </c>
      <c r="AZ4" s="39" t="str">
        <f>IF(結果報告書!E36="","",IF(結果報告書!E36&lt;3,結果報告書!E36,""))</f>
        <v/>
      </c>
      <c r="BA4" s="57" t="str">
        <f>IF(AZ4="",""&amp;"",VLOOKUP(AZ4,H23:I29,2,))</f>
        <v/>
      </c>
      <c r="BB4" s="42" t="str">
        <f>IF(結果報告書!C36="","",IF(結果報告書!E36="","",IF(結果報告書!E36&gt;2,結果報告書!C36,"")))</f>
        <v/>
      </c>
      <c r="BC4" s="43" t="str">
        <f>IF(結果報告書!E36="","",IF(結果報告書!E36&gt;2,結果報告書!E36,""))</f>
        <v/>
      </c>
      <c r="BD4" s="57" t="str">
        <f>IF(BC4="",""&amp;"",VLOOKUP(BC4,K23:L29,2,))</f>
        <v/>
      </c>
      <c r="BE4" s="74" t="str">
        <f>IF(結果報告書!H46="","",結果報告書!H46)</f>
        <v/>
      </c>
      <c r="BF4" s="38" t="str">
        <f>IF(結果報告書!C49="","",結果報告書!C49)</f>
        <v/>
      </c>
      <c r="BG4" s="39" t="str">
        <f>IF(結果報告書!C49="","",IF(結果報告書!E49="",6,結果報告書!E49))</f>
        <v/>
      </c>
      <c r="BH4" s="57" t="str">
        <f>IF(BG4="",""&amp;"",VLOOKUP(BG4,H33:I39,2,))</f>
        <v/>
      </c>
      <c r="BI4" s="38" t="str">
        <f>IF(結果報告書!C52="","",結果報告書!C52)</f>
        <v/>
      </c>
      <c r="BJ4" s="39" t="str">
        <f>IF(結果報告書!C52="","",IF(結果報告書!E52="",6,結果報告書!E52))</f>
        <v/>
      </c>
      <c r="BK4" s="57" t="str">
        <f>IF(BJ4="",""&amp;"",VLOOKUP(BJ4,K33:L39,2,))</f>
        <v/>
      </c>
      <c r="BL4" s="42" t="str">
        <f>IF(結果報告書!C55="","",結果報告書!C55)</f>
        <v/>
      </c>
      <c r="BM4" s="39" t="str">
        <f>IF(結果報告書!C55="","",IF(結果報告書!E55="",6,結果報告書!E55))</f>
        <v/>
      </c>
      <c r="BN4" s="57" t="str">
        <f>IF(BM4="",""&amp;"",VLOOKUP(BM4,E43:F49,2,))</f>
        <v/>
      </c>
      <c r="BO4" s="74" t="str">
        <f>IF(結果報告書!H64="","",結果報告書!H64)</f>
        <v/>
      </c>
      <c r="BP4" s="44" t="str">
        <f>IF($BO4="","",VLOOKUP(BQ4,$L44:$M48,2,FALSE))</f>
        <v/>
      </c>
      <c r="BQ4" s="59" t="str">
        <f>IF($BO4="","",IFERROR(VLOOKUP(BP3,結果報告書!$B$66:$F$75,3,FALSE),"不検出"))</f>
        <v/>
      </c>
      <c r="BR4" s="44" t="str">
        <f>IF($BO4="","",VLOOKUP(BS4,$L44:$M48,2,FALSE))</f>
        <v/>
      </c>
      <c r="BS4" s="59" t="str">
        <f>IF($BO4="","",IFERROR(VLOOKUP(BR3,結果報告書!$B$66:$F$75,3,FALSE),"不検出"))</f>
        <v/>
      </c>
      <c r="BT4" s="44" t="str">
        <f>IF($BO4="","",VLOOKUP(BU4,$L44:$M48,2,FALSE))</f>
        <v/>
      </c>
      <c r="BU4" s="59" t="str">
        <f>IF($BO4="","",IFERROR(VLOOKUP(BT3,結果報告書!$B$66:$F$75,3,FALSE),"不検出"))</f>
        <v/>
      </c>
      <c r="BV4" s="44" t="str">
        <f>IF($BO4="","",VLOOKUP(BW4,$L44:$M48,2,FALSE))</f>
        <v/>
      </c>
      <c r="BW4" s="59" t="str">
        <f>IF($BO4="","",IFERROR(VLOOKUP(BV3,結果報告書!$B$66:$F$75,3,FALSE),"不検出"))</f>
        <v/>
      </c>
      <c r="BX4" s="44" t="str">
        <f>IF($BO4="","",VLOOKUP(BY4,$L44:$M48,2,FALSE))</f>
        <v/>
      </c>
      <c r="BY4" s="59" t="str">
        <f>IF($BO4="","",IFERROR(VLOOKUP(BX3,結果報告書!$B$66:$F$75,3,FALSE),"不検出"))</f>
        <v/>
      </c>
      <c r="BZ4" s="44" t="str">
        <f>IF($BO4="","",VLOOKUP(CA4,$L44:$M48,2,FALSE))</f>
        <v/>
      </c>
      <c r="CA4" s="59" t="str">
        <f>IF($BO4="","",IFERROR(VLOOKUP(BZ3,結果報告書!$B$66:$F$75,3,FALSE),"不検出"))</f>
        <v/>
      </c>
      <c r="CB4" s="44" t="str">
        <f>IF($BO4="","",VLOOKUP(CC4,$L44:$M48,2,FALSE))</f>
        <v/>
      </c>
      <c r="CC4" s="59" t="str">
        <f>IF($BO4="","",IFERROR(VLOOKUP(CB3,結果報告書!$B$66:$F$75,3,FALSE),"不検出"))</f>
        <v/>
      </c>
      <c r="CD4" s="44" t="str">
        <f>IF($BO4="","",VLOOKUP(CE4,$L44:$M48,2,FALSE))</f>
        <v/>
      </c>
      <c r="CE4" s="59" t="str">
        <f>IF($BO4="","",IFERROR(VLOOKUP(CD3,結果報告書!$B$66:$F$75,3,FALSE),"不検出"))</f>
        <v/>
      </c>
      <c r="CF4" s="44" t="str">
        <f>IF($BO4="","",VLOOKUP(CG4,$L44:$M48,2,FALSE))</f>
        <v/>
      </c>
      <c r="CG4" s="59" t="str">
        <f>IF($BO4="","",IFERROR(VLOOKUP(CF3,結果報告書!$B$66:$F$75,3,FALSE),"不検出"))</f>
        <v/>
      </c>
      <c r="CH4" s="44" t="str">
        <f>IF($BO4="","",VLOOKUP(CI4,$L44:$M48,2,FALSE))</f>
        <v/>
      </c>
      <c r="CI4" s="60" t="str">
        <f>IF($BO4="","",IFERROR(VLOOKUP(CH3,結果報告書!$B$66:$F$75,3,FALSE),"不検出"))</f>
        <v/>
      </c>
      <c r="CJ4" s="62" t="str">
        <f>IF($BO4="","",CJ14&amp;"")</f>
        <v/>
      </c>
      <c r="CK4" s="46" t="str">
        <f>IF($BO4="","",IF(CL4="","",VLOOKUP(CL4,$L44:$M48,2,FALSE)))</f>
        <v/>
      </c>
      <c r="CL4" s="63" t="str">
        <f>IF($BO4="","",CL14&amp;"")</f>
        <v/>
      </c>
      <c r="CM4" s="62" t="str">
        <f>IF($BO4="","",CM14&amp;"")</f>
        <v/>
      </c>
      <c r="CN4" s="46" t="str">
        <f>IF($BO4="","",IF(CO4="","",VLOOKUP(CO4,$L44:$M48,2,FALSE)))</f>
        <v/>
      </c>
      <c r="CO4" s="63" t="str">
        <f>IF($BO4="","",CO14&amp;"")</f>
        <v/>
      </c>
      <c r="CP4" s="62" t="str">
        <f>IF($BO4="","",CP14&amp;"")</f>
        <v/>
      </c>
      <c r="CQ4" s="46" t="str">
        <f>IF($BO4="","",IF(CR4="","",VLOOKUP(CR4,$L44:$M48,2,FALSE)))</f>
        <v/>
      </c>
      <c r="CR4" s="63" t="str">
        <f>IF($BO4="","",CR14&amp;"")</f>
        <v/>
      </c>
      <c r="CS4" s="62" t="str">
        <f>IF($BO4="","",CS14&amp;"")</f>
        <v/>
      </c>
      <c r="CT4" s="46" t="str">
        <f>IF($BO4="","",IF(CU4="","",VLOOKUP(CU4,$L44:$M48,2,FALSE)))</f>
        <v/>
      </c>
      <c r="CU4" s="63" t="str">
        <f>IF($BO4="","",CU14&amp;"")</f>
        <v/>
      </c>
      <c r="CV4" s="62" t="str">
        <f>IF($BO4="","",CV14&amp;"")</f>
        <v/>
      </c>
      <c r="CW4" s="46" t="str">
        <f>IF($BO4="","",IF(CX4="","",VLOOKUP(CX4,$L44:$M48,2,FALSE)))</f>
        <v/>
      </c>
      <c r="CX4" s="63" t="str">
        <f>IF($BO4="","",CX14&amp;"")</f>
        <v/>
      </c>
      <c r="CY4" s="62" t="str">
        <f>IF($BO4="","",CY14&amp;"")</f>
        <v/>
      </c>
      <c r="CZ4" s="46" t="str">
        <f>IF($BO4="","",IF(DA4="","",VLOOKUP(DA4,$L44:$M48,2,FALSE)))</f>
        <v/>
      </c>
      <c r="DA4" s="63" t="str">
        <f>IF($BO4="","",DA14&amp;"")</f>
        <v/>
      </c>
      <c r="DB4" s="62" t="str">
        <f>IF($BO4="","",DB14&amp;"")</f>
        <v/>
      </c>
      <c r="DC4" s="46" t="str">
        <f>IF($BO4="","",IF(DD4="","",VLOOKUP(DD4,$L44:$M48,2,FALSE)))</f>
        <v/>
      </c>
      <c r="DD4" s="63" t="str">
        <f>IF($BO4="","",DD14&amp;"")</f>
        <v/>
      </c>
      <c r="DE4" s="62" t="str">
        <f>IF($BO4="","",DE14&amp;"")</f>
        <v/>
      </c>
      <c r="DF4" s="46" t="str">
        <f>IF($BO4="","",IF(DG4="","",VLOOKUP(DG4,$L44:$M48,2,FALSE)))</f>
        <v/>
      </c>
      <c r="DG4" s="63" t="str">
        <f>IF($BO4="","",DG14&amp;"")</f>
        <v/>
      </c>
      <c r="DH4" s="62" t="str">
        <f>IF($BO4="","",DH14&amp;"")</f>
        <v/>
      </c>
      <c r="DI4" s="46" t="str">
        <f>IF($BO4="","",IF(DJ4="","",VLOOKUP(DJ4,$L44:$M48,2,FALSE)))</f>
        <v/>
      </c>
      <c r="DJ4" s="63" t="str">
        <f>IF($BO4="","",DJ14&amp;"")</f>
        <v/>
      </c>
      <c r="DK4" s="62" t="str">
        <f>IF($BO4="","",DK14&amp;"")</f>
        <v/>
      </c>
      <c r="DL4" s="46" t="str">
        <f>IF($BO4="","",IF(DM4="","",VLOOKUP(DM4,$L44:$M48,2,FALSE)))</f>
        <v/>
      </c>
      <c r="DM4" s="61" t="str">
        <f>IF($BO4="","",DM14&amp;"")</f>
        <v/>
      </c>
      <c r="DO4" s="45" t="str">
        <f>BV3</f>
        <v>大豆油かす</v>
      </c>
    </row>
    <row r="5" spans="1:119" x14ac:dyDescent="0.4">
      <c r="A5" s="52" t="s">
        <v>49</v>
      </c>
      <c r="B5" s="54"/>
      <c r="E5">
        <v>2</v>
      </c>
      <c r="F5" t="s">
        <v>147</v>
      </c>
      <c r="H5">
        <v>2</v>
      </c>
      <c r="I5" t="s">
        <v>148</v>
      </c>
      <c r="K5">
        <v>2</v>
      </c>
      <c r="L5" t="s">
        <v>149</v>
      </c>
      <c r="CI5" s="45">
        <v>0</v>
      </c>
      <c r="CJ5" s="48" t="str">
        <f>IFERROR(VLOOKUP(結果報告書!$B66,'リスト（編集不可）'!$DO1:$DP10,2,FALSE)&amp;"",結果報告書!$B66&amp;"")</f>
        <v/>
      </c>
      <c r="CK5" s="48" t="str">
        <f>IFERROR(VLOOKUP(結果報告書!$B66,'リスト（編集不可）'!$DO1:$DP10,2,FALSE)&amp;"",結果報告書!$F66&amp;"")</f>
        <v/>
      </c>
      <c r="CL5" s="48" t="str">
        <f>IFERROR(VLOOKUP(結果報告書!$B66,'リスト（編集不可）'!$DO1:$DP10,2,FALSE)&amp;"",結果報告書!$D66&amp;"")</f>
        <v/>
      </c>
      <c r="CM5" s="48" t="str">
        <f>IFERROR(VLOOKUP(結果報告書!$B67,'リスト（編集不可）'!$DO1:$DP10,2,FALSE)&amp;"",結果報告書!$B67&amp;"")</f>
        <v/>
      </c>
      <c r="CN5" s="48" t="str">
        <f>IFERROR(VLOOKUP(結果報告書!$B67,'リスト（編集不可）'!$DO1:$DP10,2,FALSE)&amp;"",結果報告書!$F67&amp;"")</f>
        <v/>
      </c>
      <c r="CO5" s="48" t="str">
        <f>IFERROR(VLOOKUP(結果報告書!$B67,'リスト（編集不可）'!$DO1:$DP10,2,FALSE)&amp;"",結果報告書!$D67&amp;"")</f>
        <v/>
      </c>
      <c r="CP5" s="48" t="str">
        <f>IFERROR(VLOOKUP(結果報告書!$B68,'リスト（編集不可）'!$DO1:$DP10,2,FALSE)&amp;"",結果報告書!$B68&amp;"")</f>
        <v/>
      </c>
      <c r="CQ5" s="48" t="str">
        <f>IFERROR(VLOOKUP(結果報告書!$B68,'リスト（編集不可）'!$DO1:$DP10,2,FALSE)&amp;"",結果報告書!$F68&amp;"")</f>
        <v/>
      </c>
      <c r="CR5" s="48" t="str">
        <f>IFERROR(VLOOKUP(結果報告書!$B68,'リスト（編集不可）'!$DO1:$DP10,2,FALSE)&amp;"",結果報告書!$D68&amp;"")</f>
        <v/>
      </c>
      <c r="CS5" s="48" t="str">
        <f>IFERROR(VLOOKUP(結果報告書!$B69,'リスト（編集不可）'!$DO1:$DP10,2,FALSE)&amp;"",結果報告書!$B69&amp;"")</f>
        <v/>
      </c>
      <c r="CT5" s="48" t="str">
        <f>IFERROR(VLOOKUP(結果報告書!$B69,'リスト（編集不可）'!$DO1:$DP10,2,FALSE)&amp;"",結果報告書!$F69&amp;"")</f>
        <v/>
      </c>
      <c r="CU5" s="48" t="str">
        <f>IFERROR(VLOOKUP(結果報告書!$B69,'リスト（編集不可）'!$DO1:$DP10,2,FALSE)&amp;"",結果報告書!$D69&amp;"")</f>
        <v/>
      </c>
      <c r="CV5" s="48" t="str">
        <f>IFERROR(VLOOKUP(結果報告書!$B70,'リスト（編集不可）'!$DO1:$DP10,2,FALSE)&amp;"",結果報告書!$B70&amp;"")</f>
        <v/>
      </c>
      <c r="CW5" s="48" t="str">
        <f>IFERROR(VLOOKUP(結果報告書!$B70,'リスト（編集不可）'!$DO1:$DP10,2,FALSE)&amp;"",結果報告書!$F70&amp;"")</f>
        <v/>
      </c>
      <c r="CX5" s="48" t="str">
        <f>IFERROR(VLOOKUP(結果報告書!$B70,'リスト（編集不可）'!$DO1:$DP10,2,FALSE)&amp;"",結果報告書!$D70&amp;"")</f>
        <v/>
      </c>
      <c r="CY5" s="48" t="str">
        <f>IFERROR(VLOOKUP(結果報告書!$B71,'リスト（編集不可）'!$DO1:$DP10,2,FALSE)&amp;"",結果報告書!$B71&amp;"")</f>
        <v/>
      </c>
      <c r="CZ5" s="48" t="str">
        <f>IFERROR(VLOOKUP(結果報告書!$B71,'リスト（編集不可）'!$DO1:$DP10,2,FALSE)&amp;"",結果報告書!$F71&amp;"")</f>
        <v/>
      </c>
      <c r="DA5" s="48" t="str">
        <f>IFERROR(VLOOKUP(結果報告書!$B71,'リスト（編集不可）'!$DO1:$DP10,2,FALSE)&amp;"",結果報告書!$D71&amp;"")</f>
        <v/>
      </c>
      <c r="DB5" s="48" t="str">
        <f>IFERROR(VLOOKUP(結果報告書!$B72,'リスト（編集不可）'!$DO1:$DP10,2,FALSE)&amp;"",結果報告書!$B72&amp;"")</f>
        <v/>
      </c>
      <c r="DC5" s="48" t="str">
        <f>IFERROR(VLOOKUP(結果報告書!$B72,'リスト（編集不可）'!$DO1:$DP10,2,FALSE)&amp;"",結果報告書!$F72&amp;"")</f>
        <v/>
      </c>
      <c r="DD5" s="48" t="str">
        <f>IFERROR(VLOOKUP(結果報告書!$B72,'リスト（編集不可）'!$DO1:$DP10,2,FALSE)&amp;"",結果報告書!$D72&amp;"")</f>
        <v/>
      </c>
      <c r="DE5" s="48" t="str">
        <f>IFERROR(VLOOKUP(結果報告書!$B73,'リスト（編集不可）'!$DO1:$DP10,2,FALSE)&amp;"",結果報告書!$B73&amp;"")</f>
        <v/>
      </c>
      <c r="DF5" s="48" t="str">
        <f>IFERROR(VLOOKUP(結果報告書!$B73,'リスト（編集不可）'!$DO1:$DP10,2,FALSE)&amp;"",結果報告書!$F73&amp;"")</f>
        <v/>
      </c>
      <c r="DG5" s="48" t="str">
        <f>IFERROR(VLOOKUP(結果報告書!$B73,'リスト（編集不可）'!$DO1:$DP10,2,FALSE)&amp;"",結果報告書!$D73&amp;"")</f>
        <v/>
      </c>
      <c r="DH5" s="48" t="str">
        <f>IFERROR(VLOOKUP(結果報告書!$B74,'リスト（編集不可）'!$DO1:$DP10,2,FALSE)&amp;"",結果報告書!$B74&amp;"")</f>
        <v/>
      </c>
      <c r="DI5" s="48" t="str">
        <f>IFERROR(VLOOKUP(結果報告書!$B74,'リスト（編集不可）'!$DO1:$DP10,2,FALSE)&amp;"",結果報告書!$F74&amp;"")</f>
        <v/>
      </c>
      <c r="DJ5" s="48" t="str">
        <f>IFERROR(VLOOKUP(結果報告書!$B74,'リスト（編集不可）'!$DO1:$DP10,2,FALSE)&amp;"",結果報告書!$D74&amp;"")</f>
        <v/>
      </c>
      <c r="DK5" s="48" t="str">
        <f>IFERROR(VLOOKUP(結果報告書!$B75,'リスト（編集不可）'!$DO1:$DP10,2,FALSE)&amp;"",結果報告書!$B75&amp;"")</f>
        <v/>
      </c>
      <c r="DL5" s="48" t="str">
        <f>IFERROR(VLOOKUP(結果報告書!$B75,'リスト（編集不可）'!$DO1:$DP10,2,FALSE)&amp;"",結果報告書!$F75&amp;"")</f>
        <v/>
      </c>
      <c r="DM5" s="48" t="str">
        <f>IFERROR(VLOOKUP(結果報告書!$B75,'リスト（編集不可）'!$DO1:$DP10,2,FALSE)&amp;"",結果報告書!$D75&amp;"")</f>
        <v/>
      </c>
      <c r="DO5" s="45" t="str">
        <f>BX3</f>
        <v>コーングルテンフィード</v>
      </c>
    </row>
    <row r="6" spans="1:119" x14ac:dyDescent="0.4">
      <c r="A6" s="52" t="s">
        <v>50</v>
      </c>
      <c r="B6" s="54"/>
      <c r="E6">
        <v>3</v>
      </c>
      <c r="F6" t="s">
        <v>153</v>
      </c>
      <c r="H6">
        <v>3</v>
      </c>
      <c r="I6" t="s">
        <v>154</v>
      </c>
      <c r="K6">
        <v>3</v>
      </c>
      <c r="L6" t="s">
        <v>147</v>
      </c>
      <c r="CI6" s="45">
        <v>1</v>
      </c>
      <c r="CJ6" s="49" t="str">
        <f>IF(CJ5="",IF(CM5="",IF(CP5="",IF(CS5="",IF(CV5="",IF(CY5="",IF(DB5="",IF(DE5="",IF(DH5="",IF(DK5="",""&amp;"",DK5&amp;""),DH5&amp;""),DE5&amp;""),DB5&amp;""),CY5&amp;""),CV5&amp;""),CS5&amp;""),CP5&amp;""),CM5&amp;""),CJ5&amp;"")</f>
        <v/>
      </c>
      <c r="CK6" s="49" t="str">
        <f>IF(CK5="",IF(CN5="",IF(CQ5="",IF(CT5="",IF(CW5="",IF(CZ5="",IF(DC5="",IF(DF5="",IF(DI5="",IF(DL5="",""&amp;"",DL5&amp;""),DI5&amp;""),DF5&amp;""),DC5&amp;""),CZ5&amp;""),CW5&amp;""),CT5&amp;""),CQ5&amp;""),CN5&amp;""),CK5&amp;"")</f>
        <v/>
      </c>
      <c r="CL6" s="49" t="str">
        <f>IF(CL5="",IF(CO5="",IF(CR5="",IF(CU5="",IF(CX5="",IF(DA5="",IF(DD5="",IF(DG5="",IF(DJ5="",IF(DM5="",""&amp;"",DM5&amp;""),DJ5&amp;""),DG5&amp;""),DD5&amp;""),DA5&amp;""),CX5&amp;""),CU5&amp;""),CR5&amp;""),CO5&amp;""),CL5&amp;"")</f>
        <v/>
      </c>
      <c r="CM6" s="49" t="str">
        <f>IF(CJ5="",IF(CM5="",IF(CP5="",IF(CS5="",IF(CV5="",IF(CY5="",IF(DB5="",IF(DE5="",IF(DH5="",""&amp;"",DK5&amp;""),DH5&amp;""),DE5&amp;""),DB5&amp;""),CY5&amp;""),CV5&amp;""),CS5&amp;""),CP5&amp;""),CM5&amp;"")</f>
        <v/>
      </c>
      <c r="CN6" s="49" t="str">
        <f>IF(CK5="",IF(CN5="",IF(CQ5="",IF(CT5="",IF(CW5="",IF(CZ5="",IF(DC5="",IF(DF5="",IF(DI5="",""&amp;"",DL5&amp;""),DI5&amp;""),DF5&amp;""),DC5&amp;""),CZ5&amp;""),CW5&amp;""),CT5&amp;""),CQ5&amp;""),CN5&amp;"")</f>
        <v/>
      </c>
      <c r="CO6" s="49" t="str">
        <f>IF(CL5="",IF(CO5="",IF(CR5="",IF(CU5="",IF(CX5="",IF(DA5="",IF(DD5="",IF(DG5="",IF(DJ5="",""&amp;"",DM5&amp;""),DJ5&amp;""),DG5&amp;""),DD5&amp;""),DA5&amp;""),CX5&amp;""),CU5&amp;""),CR5&amp;""),CO5&amp;"")</f>
        <v/>
      </c>
      <c r="CP6" s="49" t="str">
        <f>IF(CJ5="",IF(CM5="",IF(CP5="",IF(CS5="",IF(CV5="",IF(CY5="",IF(DB5="",IF(DE5="",""&amp;"",DK5&amp;""),DH5),DE5&amp;""),DB5&amp;""),CY5&amp;""),CV5&amp;""),CS5&amp;""),CP5&amp;"")</f>
        <v/>
      </c>
      <c r="CQ6" s="49" t="str">
        <f>IF(CK5="",IF(CN5="",IF(CQ5="",IF(CT5="",IF(CW5="",IF(CZ5="",IF(DC5="",IF(DF5="",""&amp;"",DL5&amp;""),DI5),DF5&amp;""),DC5&amp;""),CZ5&amp;""),CW5&amp;""),CT5&amp;""),CQ5&amp;"")</f>
        <v/>
      </c>
      <c r="CR6" s="49" t="str">
        <f>IF(CL5="",IF(CO5="",IF(CR5="",IF(CU5="",IF(CX5="",IF(DA5="",IF(DD5="",IF(DG5="",""&amp;"",DM5&amp;""),DJ5),DG5&amp;""),DD5&amp;""),DA5&amp;""),CX5&amp;""),CU5&amp;""),CR5&amp;"")</f>
        <v/>
      </c>
      <c r="CS6" s="49" t="str">
        <f>IF(CJ5="",IF(CM5="",IF(CP5="",IF(CS5="",IF(CV5="",IF(CY5="",IF(DB5="",""&amp;"",DK5&amp;""),DH5&amp;""),DE5&amp;""),DB5&amp;""),CY5&amp;""),CV5&amp;""),CS5&amp;"")</f>
        <v/>
      </c>
      <c r="CT6" s="49" t="str">
        <f>IF(CK5="",IF(CN5="",IF(CQ5="",IF(CT5="",IF(CW5="",IF(CZ5="",IF(DC5="",""&amp;"",DL5&amp;""),DI5&amp;""),DF5&amp;""),DC5&amp;""),CZ5&amp;""),CW5&amp;""),CT5&amp;"")</f>
        <v/>
      </c>
      <c r="CU6" s="49" t="str">
        <f>IF(CL5="",IF(CO5="",IF(CR5="",IF(CU5="",IF(CX5="",IF(DA5="",IF(DD5="",""&amp;"",DM5&amp;""),DJ5&amp;""),DG5&amp;""),DD5&amp;""),DA5&amp;""),CX5&amp;""),CU5&amp;"")</f>
        <v/>
      </c>
      <c r="CV6" s="49" t="str">
        <f>IF(CJ5="",IF(CM5="",IF(CP5="",IF(CS5="",IF(CV5="",IF(CY5="",""&amp;"",DK5&amp;""),DH5&amp;""),DE5&amp;""),DB5&amp;""),CY5&amp;""),CV5&amp;"")</f>
        <v/>
      </c>
      <c r="CW6" s="49" t="str">
        <f>IF(CK5="",IF(CN5="",IF(CQ5="",IF(CT5="",IF(CW5="",IF(CZ5="",""&amp;"",DL5&amp;""),DI5&amp;""),DF5&amp;""),DC5&amp;""),CZ5&amp;""),CW5&amp;"")</f>
        <v/>
      </c>
      <c r="CX6" s="49" t="str">
        <f>IF(CL5="",IF(CO5="",IF(CR5="",IF(CU5="",IF(CX5="",IF(DA5="",""&amp;"",DM5&amp;""),DJ5&amp;""),DG5&amp;""),DD5&amp;""),DA5&amp;""),CX5&amp;"")</f>
        <v/>
      </c>
      <c r="CY6" s="49" t="str">
        <f>IF(CJ5="",IF(CM5="",IF(CP5="",IF(CS5="",IF(CV5="",""&amp;"",DK5&amp;""),DH5&amp;""),DE5&amp;""),DB5&amp;""),CY5&amp;"")</f>
        <v/>
      </c>
      <c r="CZ6" s="49" t="str">
        <f>IF(CK5="",IF(CN5="",IF(CQ5="",IF(CT5="",IF(CW5="",""&amp;"",DL5&amp;""),DI5&amp;""),DF5&amp;""),DC5&amp;""),CZ5&amp;"")</f>
        <v/>
      </c>
      <c r="DA6" s="49" t="str">
        <f>IF(CL5="",IF(CO5="",IF(CR5="",IF(CU5="",IF(CX5="",""&amp;"",DM5&amp;""),DJ5&amp;""),DG5&amp;""),DD5&amp;""),DA5&amp;"")</f>
        <v/>
      </c>
      <c r="DB6" s="49" t="str">
        <f>IF(CJ5="",IF(CM5="",IF(CP5="",IF(CS5="",""&amp;"",DK5&amp;""),DH5&amp;""),DE5&amp;""),DB5&amp;"")</f>
        <v/>
      </c>
      <c r="DC6" s="49" t="str">
        <f>IF(CK5="",IF(CN5="",IF(CQ5="",IF(CT5="",""&amp;"",DL5&amp;""),DI5&amp;""),DF5&amp;""),DC5&amp;"")</f>
        <v/>
      </c>
      <c r="DD6" s="49" t="str">
        <f>IF(CL5="",IF(CO5="",IF(CR5="",IF(CU5="",""&amp;"",DM5&amp;""),DJ5&amp;""),DG5&amp;""),DD5&amp;"")</f>
        <v/>
      </c>
      <c r="DE6" s="49" t="str">
        <f>IF(CJ5="",IF(CM5="",IF(CP5="",""&amp;"",DK5&amp;""),DH5&amp;""),DE5&amp;"")</f>
        <v/>
      </c>
      <c r="DF6" s="49" t="str">
        <f>IF(CK5="",IF(CN5="",IF(CQ5="",""&amp;"",DL5&amp;""),DI5&amp;""),DF5&amp;"")</f>
        <v/>
      </c>
      <c r="DG6" s="49" t="str">
        <f>IF(CL5="",IF(CO5="",IF(CR5="",""&amp;"",DM5&amp;""),DJ5&amp;""),DG5&amp;"")</f>
        <v/>
      </c>
      <c r="DH6" s="49" t="str">
        <f>IF(CJ5="",IF(CM5="",""&amp;"",DK5&amp;""),DH5&amp;"")</f>
        <v/>
      </c>
      <c r="DI6" s="49" t="str">
        <f>IF(CK5="",IF(CN5="",""&amp;"",DL5&amp;""),DI5&amp;"")</f>
        <v/>
      </c>
      <c r="DJ6" s="49" t="str">
        <f>IF(CL5="",IF(CO5="",""&amp;"",DM5&amp;""),DJ5&amp;"")</f>
        <v/>
      </c>
      <c r="DK6" s="49" t="str">
        <f>IF(CJ5="",""&amp;"",DK5&amp;"")</f>
        <v/>
      </c>
      <c r="DL6" s="49" t="str">
        <f>IF(CK5="",""&amp;"",DL5&amp;"")</f>
        <v/>
      </c>
      <c r="DM6" s="49" t="str">
        <f>IF(CL5="",""&amp;"",DM5&amp;"")</f>
        <v/>
      </c>
      <c r="DO6" s="45" t="str">
        <f>BZ3</f>
        <v>ごま油かす</v>
      </c>
    </row>
    <row r="7" spans="1:119" x14ac:dyDescent="0.4">
      <c r="A7" s="52" t="s">
        <v>51</v>
      </c>
      <c r="B7" s="54"/>
      <c r="E7">
        <v>4</v>
      </c>
      <c r="F7" t="s">
        <v>153</v>
      </c>
      <c r="H7">
        <v>4</v>
      </c>
      <c r="I7" t="s">
        <v>149</v>
      </c>
      <c r="K7">
        <v>4</v>
      </c>
      <c r="L7" t="s">
        <v>153</v>
      </c>
      <c r="CI7" s="45">
        <v>2</v>
      </c>
      <c r="CJ7" s="45" t="str">
        <f t="shared" ref="CJ7:CL14" si="0">CJ6&amp;""</f>
        <v/>
      </c>
      <c r="CK7" s="45" t="str">
        <f t="shared" si="0"/>
        <v/>
      </c>
      <c r="CL7" s="45" t="str">
        <f t="shared" si="0"/>
        <v/>
      </c>
      <c r="CM7" s="45" t="str">
        <f>IF(CM6="",IF(CP6="",IF(CS6="",IF(CV6="",IF(CY6="",IF(DB6="",IF(DE6="",IF(DH6="",IF(DK6="",""&amp;"",DK6&amp;""),DH6&amp;""),DE6&amp;""),DB6&amp;""),CY6&amp;""),CV6&amp;""),CS6&amp;""),CP6&amp;""),CM6&amp;"")</f>
        <v/>
      </c>
      <c r="CN7" s="45" t="str">
        <f>IF(CN6="",IF(CQ6="",IF(CT6="",IF(CW6="",IF(CZ6="",IF(DC6="",IF(DF6="",IF(DI6="",IF(DL6="",""&amp;"",DL6&amp;""),DI6&amp;""),DF6&amp;""),DC6&amp;""),CZ6&amp;""),CW6&amp;""),CT6&amp;""),CQ6&amp;""),CN6&amp;"")</f>
        <v/>
      </c>
      <c r="CO7" s="45" t="str">
        <f>IF(CO6="",IF(CR6="",IF(CU6="",IF(CX6="",IF(DA6="",IF(DD6="",IF(DG6="",IF(DJ6="",IF(DM6="",""&amp;"",DM6&amp;""),DJ6&amp;""),DG6&amp;""),DD6&amp;""),DA6&amp;""),CX6&amp;""),CU6&amp;""),CR6&amp;""),CO6&amp;"")</f>
        <v/>
      </c>
      <c r="CP7" s="45" t="str">
        <f>IF(CM6="",IF(CP6="",IF(CS6="",IF(CV6="",IF(CY6="",IF(DB6="",IF(DE6="",IF(DH6="",""&amp;"",DK6&amp;""),DH6&amp;""),DE6&amp;""),DB6&amp;""),CY6&amp;""),CV6&amp;""),CS6&amp;""),CP6&amp;"")</f>
        <v/>
      </c>
      <c r="CQ7" s="45" t="str">
        <f>IF(CN6="",IF(CQ6="",IF(CT6="",IF(CW6="",IF(CZ6="",IF(DC6="",IF(DF6="",IF(DI6="",""&amp;"",DL6&amp;""),DI6&amp;""),DF6&amp;""),DC6&amp;""),CZ6&amp;""),CW6&amp;""),CT6&amp;""),CQ6&amp;"")</f>
        <v/>
      </c>
      <c r="CR7" s="45" t="str">
        <f>IF(CO6="",IF(CR6="",IF(CU6="",IF(CX6="",IF(DA6="",IF(DD6="",IF(DG6="",IF(DJ6="",""&amp;"",DM6&amp;""),DJ6&amp;""),DG6&amp;""),DD6&amp;""),DA6&amp;""),CX6&amp;""),CU6&amp;""),CR6&amp;"")</f>
        <v/>
      </c>
      <c r="CS7" s="45" t="str">
        <f>IF(CM6="",IF(CP6="",IF(CS6="",IF(CV6="",IF(CY6="",IF(DB6="",IF(DE6="",""&amp;"",DK6&amp;""),DH6),DE6&amp;""),DB6&amp;""),CY6&amp;""),CV6&amp;""),CS6&amp;"")</f>
        <v/>
      </c>
      <c r="CT7" s="45" t="str">
        <f>IF(CN6="",IF(CQ6="",IF(CT6="",IF(CW6="",IF(CZ6="",IF(DC6="",IF(DF6="",""&amp;"",DL6&amp;""),DI6),DF6&amp;""),DC6&amp;""),CZ6&amp;""),CW6&amp;""),CT6&amp;"")</f>
        <v/>
      </c>
      <c r="CU7" s="45" t="str">
        <f>IF(CO6="",IF(CR6="",IF(CU6="",IF(CX6="",IF(DA6="",IF(DD6="",IF(DG6="",""&amp;"",DM6&amp;""),DJ6),DG6&amp;""),DD6&amp;""),DA6&amp;""),CX6&amp;""),CU6&amp;"")</f>
        <v/>
      </c>
      <c r="CV7" s="45" t="str">
        <f>IF(CM6="",IF(CP6="",IF(CS6="",IF(CV6="",IF(CY6="",IF(DB6="",""&amp;"",DK6&amp;""),DH6&amp;""),DE6&amp;""),DB6&amp;""),CY6&amp;""),CV6&amp;"")</f>
        <v/>
      </c>
      <c r="CW7" s="45" t="str">
        <f>IF(CN6="",IF(CQ6="",IF(CT6="",IF(CW6="",IF(CZ6="",IF(DC6="",""&amp;"",DL6&amp;""),DI6&amp;""),DF6&amp;""),DC6&amp;""),CZ6&amp;""),CW6&amp;"")</f>
        <v/>
      </c>
      <c r="CX7" s="45" t="str">
        <f>IF(CO6="",IF(CR6="",IF(CU6="",IF(CX6="",IF(DA6="",IF(DD6="",""&amp;"",DM6&amp;""),DJ6&amp;""),DG6&amp;""),DD6&amp;""),DA6&amp;""),CX6&amp;"")</f>
        <v/>
      </c>
      <c r="CY7" s="45" t="str">
        <f>IF(CM6="",IF(CP6="",IF(CS6="",IF(CV6="",IF(CY6="",""&amp;"",DK6&amp;""),DH6&amp;""),DE6&amp;""),DB6&amp;""),CY6&amp;"")</f>
        <v/>
      </c>
      <c r="CZ7" s="45" t="str">
        <f>IF(CN6="",IF(CQ6="",IF(CT6="",IF(CW6="",IF(CZ6="",""&amp;"",DL6&amp;""),DI6&amp;""),DF6&amp;""),DC6&amp;""),CZ6&amp;"")</f>
        <v/>
      </c>
      <c r="DA7" s="45" t="str">
        <f>IF(CO6="",IF(CR6="",IF(CU6="",IF(CX6="",IF(DA6="",""&amp;"",DM6&amp;""),DJ6&amp;""),DG6&amp;""),DD6&amp;""),DA6&amp;"")</f>
        <v/>
      </c>
      <c r="DB7" s="45" t="str">
        <f>IF(CM6="",IF(CP6="",IF(CS6="",IF(CV6="",""&amp;"",DK6&amp;""),DH6&amp;""),DE6&amp;""),DB6&amp;"")</f>
        <v/>
      </c>
      <c r="DC7" s="45" t="str">
        <f>IF(CN6="",IF(CQ6="",IF(CT6="",IF(CW6="",""&amp;"",DL6&amp;""),DI6&amp;""),DF6&amp;""),DC6&amp;"")</f>
        <v/>
      </c>
      <c r="DD7" s="45" t="str">
        <f>IF(CO6="",IF(CR6="",IF(CU6="",IF(CX6="",""&amp;"",DM6&amp;""),DJ6&amp;""),DG6&amp;""),DD6&amp;"")</f>
        <v/>
      </c>
      <c r="DE7" s="45" t="str">
        <f>IF(CM6="",IF(CP6="",IF(CS6="",""&amp;"",DK6&amp;""),DH6&amp;""),DE6&amp;"")</f>
        <v/>
      </c>
      <c r="DF7" s="45" t="str">
        <f>IF(CN6="",IF(CQ6="",IF(CT6="",""&amp;"",DL6&amp;""),DI6&amp;""),DF6&amp;"")</f>
        <v/>
      </c>
      <c r="DG7" s="45" t="str">
        <f>IF(CO6="",IF(CR6="",IF(CU6="",""&amp;"",DM6&amp;""),DJ6&amp;""),DG6&amp;"")</f>
        <v/>
      </c>
      <c r="DH7" s="45" t="str">
        <f>IF(CM6="",IF(CP6="",""&amp;"",DK6&amp;""),DH6&amp;"")</f>
        <v/>
      </c>
      <c r="DI7" s="45" t="str">
        <f>IF(CN6="",IF(CQ6="",""&amp;"",DL6&amp;""),DI6&amp;"")</f>
        <v/>
      </c>
      <c r="DJ7" s="45" t="str">
        <f>IF(CO6="",IF(CR6="",""&amp;"",DM6&amp;""),DJ6&amp;"")</f>
        <v/>
      </c>
      <c r="DK7" s="45" t="str">
        <f>IF(CM6="",""&amp;"",DK6&amp;"")</f>
        <v/>
      </c>
      <c r="DL7" s="45" t="str">
        <f>IF(CN6="",""&amp;"",DL6&amp;"")</f>
        <v/>
      </c>
      <c r="DM7" s="45" t="str">
        <f>IF(CO6="",""&amp;"",DM6&amp;"")</f>
        <v/>
      </c>
      <c r="DO7" s="45" t="str">
        <f>CB3</f>
        <v>ビートパルプ</v>
      </c>
    </row>
    <row r="8" spans="1:119" x14ac:dyDescent="0.4">
      <c r="A8" s="52" t="s">
        <v>52</v>
      </c>
      <c r="B8" s="54"/>
      <c r="E8">
        <v>5</v>
      </c>
      <c r="F8" t="s">
        <v>153</v>
      </c>
      <c r="H8">
        <v>5</v>
      </c>
      <c r="I8" t="s">
        <v>157</v>
      </c>
      <c r="K8">
        <v>5</v>
      </c>
      <c r="L8" t="s">
        <v>153</v>
      </c>
      <c r="CI8" s="45">
        <v>3</v>
      </c>
      <c r="CJ8" s="45" t="str">
        <f t="shared" si="0"/>
        <v/>
      </c>
      <c r="CK8" s="45" t="str">
        <f t="shared" si="0"/>
        <v/>
      </c>
      <c r="CL8" s="45" t="str">
        <f t="shared" si="0"/>
        <v/>
      </c>
      <c r="CM8" s="45" t="str">
        <f t="shared" ref="CM8:CO14" si="1">CM7&amp;""</f>
        <v/>
      </c>
      <c r="CN8" s="45" t="str">
        <f t="shared" si="1"/>
        <v/>
      </c>
      <c r="CO8" s="45" t="str">
        <f t="shared" si="1"/>
        <v/>
      </c>
      <c r="CP8" s="45" t="str">
        <f>IF(CP7="",IF(CS7="",IF(CV7="",IF(CY7="",IF(DB7="",IF(DE7="",IF(DH7="",IF(DK7="",""&amp;"",DK7&amp;""),DH7&amp;""),DE7&amp;""),DB7&amp;""),CY7&amp;""),CV7&amp;""),CS7&amp;""),CP7&amp;"")</f>
        <v/>
      </c>
      <c r="CQ8" s="45" t="str">
        <f>IF(CQ7="",IF(CT7="",IF(CW7="",IF(CZ7="",IF(DC7="",IF(DF7="",IF(DI7="",IF(DL7="",""&amp;"",DL7&amp;""),DI7&amp;""),DF7&amp;""),DC7&amp;""),CZ7&amp;""),CW7&amp;""),CT7&amp;""),CQ7&amp;"")</f>
        <v/>
      </c>
      <c r="CR8" s="45" t="str">
        <f>IF(CR7="",IF(CU7="",IF(CX7="",IF(DA7="",IF(DD7="",IF(DG7="",IF(DJ7="",IF(DM7="",""&amp;"",DM7&amp;""),DJ7&amp;""),DG7&amp;""),DD7&amp;""),DA7&amp;""),CX7&amp;""),CU7&amp;""),CR7&amp;"")</f>
        <v/>
      </c>
      <c r="CS8" s="45" t="str">
        <f>IF(CP7="",IF(CS7="",IF(CV7="",IF(CY7="",IF(DB7="",IF(DE7="",IF(DH7="",""&amp;"",DK7&amp;""),DH7&amp;""),DE7&amp;""),DB7&amp;""),CY7&amp;""),CV7&amp;""),CS7&amp;"")</f>
        <v/>
      </c>
      <c r="CT8" s="45" t="str">
        <f>IF(CQ7="",IF(CT7="",IF(CW7="",IF(CZ7="",IF(DC7="",IF(DF7="",IF(DI7="",""&amp;"",DL7&amp;""),DI7&amp;""),DF7&amp;""),DC7&amp;""),CZ7&amp;""),CW7&amp;""),CT7&amp;"")</f>
        <v/>
      </c>
      <c r="CU8" s="45" t="str">
        <f>IF(CR7="",IF(CU7="",IF(CX7="",IF(DA7="",IF(DD7="",IF(DG7="",IF(DJ7="",""&amp;"",DM7&amp;""),DJ7&amp;""),DG7&amp;""),DD7&amp;""),DA7&amp;""),CX7&amp;""),CU7&amp;"")</f>
        <v/>
      </c>
      <c r="CV8" s="45" t="str">
        <f>IF(CP7="",IF(CS7="",IF(CV7="",IF(CY7="",IF(DB7="",IF(DE7="",""&amp;"",DK7&amp;""),DH7),DE7&amp;""),DB7&amp;""),CY7&amp;""),CV7&amp;"")</f>
        <v/>
      </c>
      <c r="CW8" s="45" t="str">
        <f>IF(CQ7="",IF(CT7="",IF(CW7="",IF(CZ7="",IF(DC7="",IF(DF7="",""&amp;"",DL7&amp;""),DI7),DF7&amp;""),DC7&amp;""),CZ7&amp;""),CW7&amp;"")</f>
        <v/>
      </c>
      <c r="CX8" s="45" t="str">
        <f>IF(CR7="",IF(CU7="",IF(CX7="",IF(DA7="",IF(DD7="",IF(DG7="",""&amp;"",DM7&amp;""),DJ7),DG7&amp;""),DD7&amp;""),DA7&amp;""),CX7&amp;"")</f>
        <v/>
      </c>
      <c r="CY8" s="45" t="str">
        <f>IF(CP7="",IF(CS7="",IF(CV7="",IF(CY7="",IF(DB7="",""&amp;"",DK7&amp;""),DH7&amp;""),DE7&amp;""),DB7&amp;""),CY7&amp;"")</f>
        <v/>
      </c>
      <c r="CZ8" s="45" t="str">
        <f>IF(CQ7="",IF(CT7="",IF(CW7="",IF(CZ7="",IF(DC7="",""&amp;"",DL7&amp;""),DI7&amp;""),DF7&amp;""),DC7&amp;""),CZ7&amp;"")</f>
        <v/>
      </c>
      <c r="DA8" s="45" t="str">
        <f>IF(CR7="",IF(CU7="",IF(CX7="",IF(DA7="",IF(DD7="",""&amp;"",DM7&amp;""),DJ7&amp;""),DG7&amp;""),DD7&amp;""),DA7&amp;"")</f>
        <v/>
      </c>
      <c r="DB8" s="45" t="str">
        <f>IF(CP7="",IF(CS7="",IF(CV7="",IF(CY7="",""&amp;"",DK7&amp;""),DH7&amp;""),DE7&amp;""),DB7&amp;"")</f>
        <v/>
      </c>
      <c r="DC8" s="45" t="str">
        <f>IF(CQ7="",IF(CT7="",IF(CW7="",IF(CZ7="",""&amp;"",DL7&amp;""),DI7&amp;""),DF7&amp;""),DC7&amp;"")</f>
        <v/>
      </c>
      <c r="DD8" s="45" t="str">
        <f>IF(CR7="",IF(CU7="",IF(CX7="",IF(DA7="",""&amp;"",DM7&amp;""),DJ7&amp;""),DG7&amp;""),DD7&amp;"")</f>
        <v/>
      </c>
      <c r="DE8" s="45" t="str">
        <f>IF(CP7="",IF(CS7="",IF(CV7="",""&amp;"",DK7&amp;""),DH7&amp;""),DE7&amp;"")</f>
        <v/>
      </c>
      <c r="DF8" s="45" t="str">
        <f>IF(CQ7="",IF(CT7="",IF(CW7="",""&amp;"",DL7&amp;""),DI7&amp;""),DF7&amp;"")</f>
        <v/>
      </c>
      <c r="DG8" s="45" t="str">
        <f>IF(CR7="",IF(CU7="",IF(CX7="",""&amp;"",DM7&amp;""),DJ7&amp;""),DG7&amp;"")</f>
        <v/>
      </c>
      <c r="DH8" s="45" t="str">
        <f>IF(CP7="",IF(CS7="",""&amp;"",DK7&amp;""),DH7&amp;"")</f>
        <v/>
      </c>
      <c r="DI8" s="45" t="str">
        <f>IF(CQ7="",IF(CT7="",""&amp;"",DL7&amp;""),DI7&amp;"")</f>
        <v/>
      </c>
      <c r="DJ8" s="45" t="str">
        <f>IF(CR7="",IF(CU7="",""&amp;"",DM7&amp;""),DJ7&amp;"")</f>
        <v/>
      </c>
      <c r="DK8" s="45" t="str">
        <f>IF(CP7="",""&amp;"",DK7&amp;"")</f>
        <v/>
      </c>
      <c r="DL8" s="45" t="str">
        <f>IF(CQ7="",""&amp;"",DL7&amp;"")</f>
        <v/>
      </c>
      <c r="DM8" s="45" t="str">
        <f>IF(CR7="",""&amp;"",DM7&amp;"")</f>
        <v/>
      </c>
      <c r="DO8" s="45" t="str">
        <f>CD3</f>
        <v>チキンミール</v>
      </c>
    </row>
    <row r="9" spans="1:119" x14ac:dyDescent="0.4">
      <c r="A9" s="52" t="s">
        <v>53</v>
      </c>
      <c r="B9" s="54"/>
      <c r="E9">
        <v>6</v>
      </c>
      <c r="F9" t="s">
        <v>158</v>
      </c>
      <c r="H9">
        <v>6</v>
      </c>
      <c r="I9" t="s">
        <v>158</v>
      </c>
      <c r="K9">
        <v>6</v>
      </c>
      <c r="L9" t="s">
        <v>158</v>
      </c>
      <c r="CI9" s="45">
        <v>4</v>
      </c>
      <c r="CJ9" s="45" t="str">
        <f t="shared" si="0"/>
        <v/>
      </c>
      <c r="CK9" s="45" t="str">
        <f t="shared" si="0"/>
        <v/>
      </c>
      <c r="CL9" s="45" t="str">
        <f t="shared" si="0"/>
        <v/>
      </c>
      <c r="CM9" s="45" t="str">
        <f t="shared" si="1"/>
        <v/>
      </c>
      <c r="CN9" s="45" t="str">
        <f t="shared" si="1"/>
        <v/>
      </c>
      <c r="CO9" s="45" t="str">
        <f t="shared" si="1"/>
        <v/>
      </c>
      <c r="CP9" s="45" t="str">
        <f t="shared" ref="CP9:CR14" si="2">CP8&amp;""</f>
        <v/>
      </c>
      <c r="CQ9" s="45" t="str">
        <f t="shared" si="2"/>
        <v/>
      </c>
      <c r="CR9" s="45" t="str">
        <f t="shared" si="2"/>
        <v/>
      </c>
      <c r="CS9" s="45" t="str">
        <f>IF(CS8="",IF(CV8="",IF(CY8="",IF(DB8="",IF(DE8="",IF(DH8="",IF(DK8="",""&amp;"",DK8&amp;""),DH8&amp;""),DE8&amp;""),DB8&amp;""),CY8&amp;""),CV8&amp;""),CS8&amp;"")</f>
        <v/>
      </c>
      <c r="CT9" s="45" t="str">
        <f>IF(CT8="",IF(CW8="",IF(CZ8="",IF(DC8="",IF(DF8="",IF(DI8="",IF(DL8="",""&amp;"",DL8&amp;""),DI8&amp;""),DF8&amp;""),DC8&amp;""),CZ8&amp;""),CW8&amp;""),CT8&amp;"")</f>
        <v/>
      </c>
      <c r="CU9" s="45" t="str">
        <f>IF(CU8="",IF(CX8="",IF(DA8="",IF(DD8="",IF(DG8="",IF(DJ8="",IF(DM8="",""&amp;"",DM8&amp;""),DJ8&amp;""),DG8&amp;""),DD8&amp;""),DA8&amp;""),CX8&amp;""),CU8&amp;"")</f>
        <v/>
      </c>
      <c r="CV9" s="45" t="str">
        <f>IF(CS8="",IF(CV8="",IF(CY8="",IF(DB8="",IF(DE8="",IF(DH8="",""&amp;"",DK8&amp;""),DH8&amp;""),DE8&amp;""),DB8&amp;""),CY8&amp;""),CV8&amp;"")</f>
        <v/>
      </c>
      <c r="CW9" s="45" t="str">
        <f>IF(CT8="",IF(CW8="",IF(CZ8="",IF(DC8="",IF(DF8="",IF(DI8="",""&amp;"",DL8&amp;""),DI8&amp;""),DF8&amp;""),DC8&amp;""),CZ8&amp;""),CW8&amp;"")</f>
        <v/>
      </c>
      <c r="CX9" s="45" t="str">
        <f>IF(CU8="",IF(CX8="",IF(DA8="",IF(DD8="",IF(DG8="",IF(DJ8="",""&amp;"",DM8&amp;""),DJ8&amp;""),DG8&amp;""),DD8&amp;""),DA8&amp;""),CX8&amp;"")</f>
        <v/>
      </c>
      <c r="CY9" s="45" t="str">
        <f>IF(CS8="",IF(CV8="",IF(CY8="",IF(DB8="",IF(DE8="",""&amp;"",DK8&amp;""),DH8),DE8&amp;""),DB8&amp;""),CY8&amp;"")</f>
        <v/>
      </c>
      <c r="CZ9" s="45" t="str">
        <f>IF(CT8="",IF(CW8="",IF(CZ8="",IF(DC8="",IF(DF8="",""&amp;"",DL8&amp;""),DI8),DF8&amp;""),DC8&amp;""),CZ8&amp;"")</f>
        <v/>
      </c>
      <c r="DA9" s="45" t="str">
        <f>IF(CU8="",IF(CX8="",IF(DA8="",IF(DD8="",IF(DG8="",""&amp;"",DM8&amp;""),DJ8),DG8&amp;""),DD8&amp;""),DA8&amp;"")</f>
        <v/>
      </c>
      <c r="DB9" s="45" t="str">
        <f>IF(CS8="",IF(CV8="",IF(CY8="",IF(DB8="",""&amp;"",DK8&amp;""),DH8&amp;""),DE8&amp;""),DB8&amp;"")</f>
        <v/>
      </c>
      <c r="DC9" s="45" t="str">
        <f>IF(CT8="",IF(CW8="",IF(CZ8="",IF(DC8="",""&amp;"",DL8&amp;""),DI8&amp;""),DF8&amp;""),DC8&amp;"")</f>
        <v/>
      </c>
      <c r="DD9" s="45" t="str">
        <f>IF(CU8="",IF(CX8="",IF(DA8="",IF(DD8="",""&amp;"",DM8&amp;""),DJ8&amp;""),DG8&amp;""),DD8&amp;"")</f>
        <v/>
      </c>
      <c r="DE9" s="45" t="str">
        <f>IF(CS8="",IF(CV8="",IF(CY8="",""&amp;"",DK8&amp;""),DH8&amp;""),DE8&amp;"")</f>
        <v/>
      </c>
      <c r="DF9" s="45" t="str">
        <f>IF(CT8="",IF(CW8="",IF(CZ8="",""&amp;"",DL8&amp;""),DI8&amp;""),DF8&amp;"")</f>
        <v/>
      </c>
      <c r="DG9" s="45" t="str">
        <f>IF(CU8="",IF(CX8="",IF(DA8="",""&amp;"",DM8&amp;""),DJ8&amp;""),DG8&amp;"")</f>
        <v/>
      </c>
      <c r="DH9" s="45" t="str">
        <f>IF(CS8="",IF(CV8="",""&amp;"",DK8&amp;""),DH8&amp;"")</f>
        <v/>
      </c>
      <c r="DI9" s="45" t="str">
        <f>IF(CT8="",IF(CW8="",""&amp;"",DL8&amp;""),DI8&amp;"")</f>
        <v/>
      </c>
      <c r="DJ9" s="45" t="str">
        <f>IF(CU8="",IF(CX8="",""&amp;"",DM8&amp;""),DJ8&amp;"")</f>
        <v/>
      </c>
      <c r="DK9" s="45" t="str">
        <f>IF(CS8="",""&amp;"",DK8&amp;"")</f>
        <v/>
      </c>
      <c r="DL9" s="45" t="str">
        <f>IF(CT8="",""&amp;"",DL8&amp;"")</f>
        <v/>
      </c>
      <c r="DM9" s="45" t="str">
        <f>IF(CU8="",""&amp;"",DM8&amp;"")</f>
        <v/>
      </c>
      <c r="DO9" s="45" t="str">
        <f>CF3</f>
        <v>玄米</v>
      </c>
    </row>
    <row r="10" spans="1:119" x14ac:dyDescent="0.4">
      <c r="A10" s="52" t="s">
        <v>54</v>
      </c>
      <c r="B10" s="54"/>
      <c r="CI10" s="45">
        <v>5</v>
      </c>
      <c r="CJ10" s="45" t="str">
        <f t="shared" si="0"/>
        <v/>
      </c>
      <c r="CK10" s="45" t="str">
        <f t="shared" si="0"/>
        <v/>
      </c>
      <c r="CL10" s="45" t="str">
        <f t="shared" si="0"/>
        <v/>
      </c>
      <c r="CM10" s="45" t="str">
        <f t="shared" si="1"/>
        <v/>
      </c>
      <c r="CN10" s="45" t="str">
        <f t="shared" si="1"/>
        <v/>
      </c>
      <c r="CO10" s="45" t="str">
        <f t="shared" si="1"/>
        <v/>
      </c>
      <c r="CP10" s="45" t="str">
        <f t="shared" si="2"/>
        <v/>
      </c>
      <c r="CQ10" s="45" t="str">
        <f t="shared" si="2"/>
        <v/>
      </c>
      <c r="CR10" s="45" t="str">
        <f t="shared" si="2"/>
        <v/>
      </c>
      <c r="CS10" s="45" t="str">
        <f t="shared" ref="CS10:CU14" si="3">CS9&amp;""</f>
        <v/>
      </c>
      <c r="CT10" s="45" t="str">
        <f t="shared" si="3"/>
        <v/>
      </c>
      <c r="CU10" s="45" t="str">
        <f t="shared" si="3"/>
        <v/>
      </c>
      <c r="CV10" s="45" t="str">
        <f>IF(CV9="",IF(CY9="",IF(DB9="",IF(DE9="",IF(DH9="",IF(DK9="",""&amp;"",DK9&amp;""),DH9&amp;""),DE9&amp;""),DB9&amp;""),CY9&amp;""),CV9&amp;"")</f>
        <v/>
      </c>
      <c r="CW10" s="45" t="str">
        <f>IF(CW9="",IF(CZ9="",IF(DC9="",IF(DF9="",IF(DI9="",IF(DL9="",""&amp;"",DL9&amp;""),DI9&amp;""),DF9&amp;""),DC9&amp;""),CZ9&amp;""),CW9&amp;"")</f>
        <v/>
      </c>
      <c r="CX10" s="45" t="str">
        <f>IF(CX9="",IF(DA9="",IF(DD9="",IF(DG9="",IF(DJ9="",IF(DM9="",""&amp;"",DM9&amp;""),DJ9&amp;""),DG9&amp;""),DD9&amp;""),DA9&amp;""),CX9&amp;"")</f>
        <v/>
      </c>
      <c r="CY10" s="45" t="str">
        <f>IF(CV9="",IF(CY9="",IF(DB9="",IF(DE9="",IF(DH9="",""&amp;"",DK9&amp;""),DH9&amp;""),DE9&amp;""),DB9&amp;""),CY9&amp;"")</f>
        <v/>
      </c>
      <c r="CZ10" s="45" t="str">
        <f>IF(CW9="",IF(CZ9="",IF(DC9="",IF(DF9="",IF(DI9="",""&amp;"",DL9&amp;""),DI9&amp;""),DF9&amp;""),DC9&amp;""),CZ9&amp;"")</f>
        <v/>
      </c>
      <c r="DA10" s="45" t="str">
        <f>IF(CX9="",IF(DA9="",IF(DD9="",IF(DG9="",IF(DJ9="",""&amp;"",DM9&amp;""),DJ9&amp;""),DG9&amp;""),DD9&amp;""),DA9&amp;"")</f>
        <v/>
      </c>
      <c r="DB10" s="45" t="str">
        <f>IF(CV9="",IF(CY9="",IF(DB9="",IF(DE9="",""&amp;"",DK9&amp;""),DH9),DE9&amp;""),DB9&amp;"")</f>
        <v/>
      </c>
      <c r="DC10" s="45" t="str">
        <f>IF(CW9="",IF(CZ9="",IF(DC9="",IF(DF9="",""&amp;"",DL9&amp;""),DI9),DF9&amp;""),DC9&amp;"")</f>
        <v/>
      </c>
      <c r="DD10" s="45" t="str">
        <f>IF(CX9="",IF(DA9="",IF(DD9="",IF(DG9="",""&amp;"",DM9&amp;""),DJ9),DG9&amp;""),DD9&amp;"")</f>
        <v/>
      </c>
      <c r="DE10" s="45" t="str">
        <f>IF(CV9="",IF(CY9="",IF(DB9="",""&amp;"",DK9&amp;""),DH9&amp;""),DE9&amp;"")</f>
        <v/>
      </c>
      <c r="DF10" s="45" t="str">
        <f>IF(CW9="",IF(CZ9="",IF(DC9="",""&amp;"",DL9&amp;""),DI9&amp;""),DF9&amp;"")</f>
        <v/>
      </c>
      <c r="DG10" s="45" t="str">
        <f>IF(CX9="",IF(DA9="",IF(DD9="",""&amp;"",DM9&amp;""),DJ9&amp;""),DG9&amp;"")</f>
        <v/>
      </c>
      <c r="DH10" s="45" t="str">
        <f>IF(CV9="",IF(CY9="",""&amp;"",DK9&amp;""),DH9&amp;"")</f>
        <v/>
      </c>
      <c r="DI10" s="45" t="str">
        <f>IF(CW9="",IF(CZ9="",""&amp;"",DL9&amp;""),DI9&amp;"")</f>
        <v/>
      </c>
      <c r="DJ10" s="45" t="str">
        <f>IF(CX9="",IF(DA9="",""&amp;"",DM9&amp;""),DJ9&amp;"")</f>
        <v/>
      </c>
      <c r="DK10" s="45" t="str">
        <f>IF(CV9="",""&amp;"",DK9&amp;"")</f>
        <v/>
      </c>
      <c r="DL10" s="45" t="str">
        <f>IF(CW9="",""&amp;"",DL9&amp;"")</f>
        <v/>
      </c>
      <c r="DM10" s="45" t="str">
        <f>IF(CX9="",""&amp;"",DM9&amp;"")</f>
        <v/>
      </c>
      <c r="DO10" s="45" t="str">
        <f>CH3</f>
        <v>炭酸カルシウム</v>
      </c>
    </row>
    <row r="11" spans="1:119" x14ac:dyDescent="0.4">
      <c r="A11" s="52" t="s">
        <v>55</v>
      </c>
      <c r="B11" s="54"/>
      <c r="E11" t="s">
        <v>135</v>
      </c>
      <c r="H11" t="s">
        <v>136</v>
      </c>
      <c r="K11" t="s">
        <v>137</v>
      </c>
      <c r="CI11" s="45">
        <v>6</v>
      </c>
      <c r="CJ11" s="45" t="str">
        <f t="shared" si="0"/>
        <v/>
      </c>
      <c r="CK11" s="45" t="str">
        <f t="shared" si="0"/>
        <v/>
      </c>
      <c r="CL11" s="45" t="str">
        <f t="shared" si="0"/>
        <v/>
      </c>
      <c r="CM11" s="45" t="str">
        <f t="shared" si="1"/>
        <v/>
      </c>
      <c r="CN11" s="45" t="str">
        <f t="shared" si="1"/>
        <v/>
      </c>
      <c r="CO11" s="45" t="str">
        <f t="shared" si="1"/>
        <v/>
      </c>
      <c r="CP11" s="45" t="str">
        <f t="shared" si="2"/>
        <v/>
      </c>
      <c r="CQ11" s="45" t="str">
        <f t="shared" si="2"/>
        <v/>
      </c>
      <c r="CR11" s="45" t="str">
        <f t="shared" si="2"/>
        <v/>
      </c>
      <c r="CS11" s="45" t="str">
        <f t="shared" si="3"/>
        <v/>
      </c>
      <c r="CT11" s="45" t="str">
        <f t="shared" si="3"/>
        <v/>
      </c>
      <c r="CU11" s="45" t="str">
        <f t="shared" si="3"/>
        <v/>
      </c>
      <c r="CV11" s="45" t="str">
        <f t="shared" ref="CV11:CX14" si="4">CV10&amp;""</f>
        <v/>
      </c>
      <c r="CW11" s="45" t="str">
        <f t="shared" si="4"/>
        <v/>
      </c>
      <c r="CX11" s="45" t="str">
        <f t="shared" si="4"/>
        <v/>
      </c>
      <c r="CY11" s="45" t="str">
        <f>IF(CY10="",IF(DB10="",IF(DE10="",IF(DH10="",IF(DK10="",""&amp;"",DK10&amp;""),DH10&amp;""),DE10&amp;""),DB10&amp;""),CY10&amp;"")</f>
        <v/>
      </c>
      <c r="CZ11" s="45" t="str">
        <f>IF(CZ10="",IF(DC10="",IF(DF10="",IF(DI10="",IF(DL10="",""&amp;"",DL10&amp;""),DI10&amp;""),DF10&amp;""),DC10&amp;""),CZ10&amp;"")</f>
        <v/>
      </c>
      <c r="DA11" s="45" t="str">
        <f>IF(DA10="",IF(DD10="",IF(DG10="",IF(DJ10="",IF(DM10="",""&amp;"",DM10&amp;""),DJ10&amp;""),DG10&amp;""),DD10&amp;""),DA10&amp;"")</f>
        <v/>
      </c>
      <c r="DB11" s="45" t="str">
        <f>IF(CY10="",IF(DB10="",IF(DE10="",IF(DH10="",""&amp;"",DK10&amp;""),DH10&amp;""),DE10&amp;""),DB10&amp;"")</f>
        <v/>
      </c>
      <c r="DC11" s="45" t="str">
        <f>IF(CZ10="",IF(DC10="",IF(DF10="",IF(DI10="",""&amp;"",DL10&amp;""),DI10&amp;""),DF10&amp;""),DC10&amp;"")</f>
        <v/>
      </c>
      <c r="DD11" s="45" t="str">
        <f>IF(DA10="",IF(DD10="",IF(DG10="",IF(DJ10="",""&amp;"",DM10&amp;""),DJ10&amp;""),DG10&amp;""),DD10&amp;"")</f>
        <v/>
      </c>
      <c r="DE11" s="45" t="str">
        <f>IF(CY10="",IF(DB10="",IF(DE10="",""&amp;"",DK10&amp;""),DH10),DE10&amp;"")</f>
        <v/>
      </c>
      <c r="DF11" s="45" t="str">
        <f>IF(CZ10="",IF(DC10="",IF(DF10="",""&amp;"",DL10&amp;""),DI10),DF10&amp;"")</f>
        <v/>
      </c>
      <c r="DG11" s="45" t="str">
        <f>IF(DA10="",IF(DD10="",IF(DG10="",""&amp;"",DM10&amp;""),DJ10),DG10&amp;"")</f>
        <v/>
      </c>
      <c r="DH11" s="45" t="str">
        <f>IF(CY10="",IF(DB10="",""&amp;"",DK10&amp;""),DH10&amp;"")</f>
        <v/>
      </c>
      <c r="DI11" s="45" t="str">
        <f>IF(CZ10="",IF(DC10="",""&amp;"",DL10&amp;""),DI10&amp;"")</f>
        <v/>
      </c>
      <c r="DJ11" s="45" t="str">
        <f>IF(DA10="",IF(DD10="",""&amp;"",DM10&amp;""),DJ10&amp;"")</f>
        <v/>
      </c>
      <c r="DK11" s="45" t="str">
        <f>IF(CY10="",""&amp;"",DK10&amp;"")</f>
        <v/>
      </c>
      <c r="DL11" s="45" t="str">
        <f>IF(CZ10="",""&amp;"",DL10&amp;"")</f>
        <v/>
      </c>
      <c r="DM11" s="45" t="str">
        <f>IF(DA10="",""&amp;"",DM10&amp;"")</f>
        <v/>
      </c>
    </row>
    <row r="12" spans="1:119" x14ac:dyDescent="0.4">
      <c r="A12" s="52" t="s">
        <v>56</v>
      </c>
      <c r="B12" s="54"/>
      <c r="E12" t="s">
        <v>139</v>
      </c>
      <c r="F12" t="s">
        <v>140</v>
      </c>
      <c r="H12" t="s">
        <v>139</v>
      </c>
      <c r="I12" t="s">
        <v>140</v>
      </c>
      <c r="K12" t="s">
        <v>139</v>
      </c>
      <c r="L12" t="s">
        <v>140</v>
      </c>
      <c r="CI12" s="45">
        <v>7</v>
      </c>
      <c r="CJ12" s="45" t="str">
        <f t="shared" si="0"/>
        <v/>
      </c>
      <c r="CK12" s="45" t="str">
        <f t="shared" si="0"/>
        <v/>
      </c>
      <c r="CL12" s="45" t="str">
        <f t="shared" si="0"/>
        <v/>
      </c>
      <c r="CM12" s="45" t="str">
        <f t="shared" si="1"/>
        <v/>
      </c>
      <c r="CN12" s="45" t="str">
        <f t="shared" si="1"/>
        <v/>
      </c>
      <c r="CO12" s="45" t="str">
        <f t="shared" si="1"/>
        <v/>
      </c>
      <c r="CP12" s="45" t="str">
        <f t="shared" si="2"/>
        <v/>
      </c>
      <c r="CQ12" s="45" t="str">
        <f t="shared" si="2"/>
        <v/>
      </c>
      <c r="CR12" s="45" t="str">
        <f t="shared" si="2"/>
        <v/>
      </c>
      <c r="CS12" s="45" t="str">
        <f t="shared" si="3"/>
        <v/>
      </c>
      <c r="CT12" s="45" t="str">
        <f t="shared" si="3"/>
        <v/>
      </c>
      <c r="CU12" s="45" t="str">
        <f t="shared" si="3"/>
        <v/>
      </c>
      <c r="CV12" s="45" t="str">
        <f t="shared" si="4"/>
        <v/>
      </c>
      <c r="CW12" s="45" t="str">
        <f t="shared" si="4"/>
        <v/>
      </c>
      <c r="CX12" s="45" t="str">
        <f t="shared" si="4"/>
        <v/>
      </c>
      <c r="CY12" s="45" t="str">
        <f t="shared" ref="CY12:DA14" si="5">CY11&amp;""</f>
        <v/>
      </c>
      <c r="CZ12" s="45" t="str">
        <f t="shared" si="5"/>
        <v/>
      </c>
      <c r="DA12" s="45" t="str">
        <f t="shared" si="5"/>
        <v/>
      </c>
      <c r="DB12" s="45" t="str">
        <f>IF(DB11="",IF(DE11="",IF(DH11="",IF(DK11="",""&amp;"",DK11&amp;""),DH11&amp;""),DE11&amp;""),DB11&amp;"")</f>
        <v/>
      </c>
      <c r="DC12" s="45" t="str">
        <f>IF(DC11="",IF(DF11="",IF(DI11="",IF(DL11="",""&amp;"",DL11&amp;""),DI11&amp;""),DF11&amp;""),DC11&amp;"")</f>
        <v/>
      </c>
      <c r="DD12" s="45" t="str">
        <f>IF(DD11="",IF(DG11="",IF(DJ11="",IF(DM11="",""&amp;"",DM11&amp;""),DJ11&amp;""),DG11&amp;""),DD11&amp;"")</f>
        <v/>
      </c>
      <c r="DE12" s="45" t="str">
        <f>IF(DB11="",IF(DE11="",IF(DH11="",""&amp;"",DK11&amp;""),DH11&amp;""),DE11&amp;"")</f>
        <v/>
      </c>
      <c r="DF12" s="45" t="str">
        <f>IF(DC11="",IF(DF11="",IF(DI11="",""&amp;"",DL11&amp;""),DI11&amp;""),DF11&amp;"")</f>
        <v/>
      </c>
      <c r="DG12" s="45" t="str">
        <f>IF(DD11="",IF(DG11="",IF(DJ11="",""&amp;"",DM11&amp;""),DJ11&amp;""),DG11&amp;"")</f>
        <v/>
      </c>
      <c r="DH12" s="45" t="str">
        <f>IF(DB11="",IF(DE11="",""&amp;"",DK11&amp;""),DH11)</f>
        <v/>
      </c>
      <c r="DI12" s="45" t="str">
        <f>IF(DC11="",IF(DF11="",""&amp;"",DL11&amp;""),DI11)</f>
        <v/>
      </c>
      <c r="DJ12" s="45" t="str">
        <f>IF(DD11="",IF(DG11="",""&amp;"",DM11&amp;""),DJ11)</f>
        <v/>
      </c>
      <c r="DK12" s="45" t="str">
        <f>IF(DB11="",""&amp;"",DK11&amp;"")</f>
        <v/>
      </c>
      <c r="DL12" s="45" t="str">
        <f>IF(DC11="",""&amp;"",DL11&amp;"")</f>
        <v/>
      </c>
      <c r="DM12" s="45" t="str">
        <f>IF(DD11="",""&amp;"",DM11&amp;"")</f>
        <v/>
      </c>
    </row>
    <row r="13" spans="1:119" x14ac:dyDescent="0.4">
      <c r="A13" s="52" t="s">
        <v>175</v>
      </c>
      <c r="B13" s="54"/>
      <c r="E13">
        <v>0</v>
      </c>
      <c r="F13" t="s">
        <v>141</v>
      </c>
      <c r="H13">
        <v>0</v>
      </c>
      <c r="I13" t="s">
        <v>141</v>
      </c>
      <c r="K13">
        <v>0</v>
      </c>
      <c r="L13" t="s">
        <v>141</v>
      </c>
      <c r="CI13" s="45">
        <v>8</v>
      </c>
      <c r="CJ13" s="45" t="str">
        <f t="shared" si="0"/>
        <v/>
      </c>
      <c r="CK13" s="45" t="str">
        <f t="shared" si="0"/>
        <v/>
      </c>
      <c r="CL13" s="45" t="str">
        <f t="shared" si="0"/>
        <v/>
      </c>
      <c r="CM13" s="45" t="str">
        <f t="shared" si="1"/>
        <v/>
      </c>
      <c r="CN13" s="45" t="str">
        <f t="shared" si="1"/>
        <v/>
      </c>
      <c r="CO13" s="45" t="str">
        <f t="shared" si="1"/>
        <v/>
      </c>
      <c r="CP13" s="45" t="str">
        <f t="shared" si="2"/>
        <v/>
      </c>
      <c r="CQ13" s="45" t="str">
        <f t="shared" si="2"/>
        <v/>
      </c>
      <c r="CR13" s="45" t="str">
        <f t="shared" si="2"/>
        <v/>
      </c>
      <c r="CS13" s="45" t="str">
        <f t="shared" si="3"/>
        <v/>
      </c>
      <c r="CT13" s="45" t="str">
        <f t="shared" si="3"/>
        <v/>
      </c>
      <c r="CU13" s="45" t="str">
        <f t="shared" si="3"/>
        <v/>
      </c>
      <c r="CV13" s="45" t="str">
        <f t="shared" si="4"/>
        <v/>
      </c>
      <c r="CW13" s="45" t="str">
        <f t="shared" si="4"/>
        <v/>
      </c>
      <c r="CX13" s="45" t="str">
        <f t="shared" si="4"/>
        <v/>
      </c>
      <c r="CY13" s="45" t="str">
        <f t="shared" si="5"/>
        <v/>
      </c>
      <c r="CZ13" s="45" t="str">
        <f t="shared" si="5"/>
        <v/>
      </c>
      <c r="DA13" s="45" t="str">
        <f t="shared" si="5"/>
        <v/>
      </c>
      <c r="DB13" s="45" t="str">
        <f t="shared" ref="DB13:DD14" si="6">DB12&amp;""</f>
        <v/>
      </c>
      <c r="DC13" s="45" t="str">
        <f t="shared" si="6"/>
        <v/>
      </c>
      <c r="DD13" s="45" t="str">
        <f t="shared" si="6"/>
        <v/>
      </c>
      <c r="DE13" s="45" t="str">
        <f>IF(DE12="",IF(DH12="",IF(DK12="",""&amp;"",DK12&amp;""),DH12&amp;""),DE12&amp;"")</f>
        <v/>
      </c>
      <c r="DF13" s="45" t="str">
        <f>IF(DF12="",IF(DI12="",IF(DL12="",""&amp;"",DL12&amp;""),DI12&amp;""),DF12&amp;"")</f>
        <v/>
      </c>
      <c r="DG13" s="45" t="str">
        <f>IF(DG12="",IF(DJ12="",IF(DM12="",""&amp;"",DM12&amp;""),DJ12&amp;""),DG12&amp;"")</f>
        <v/>
      </c>
      <c r="DH13" s="45" t="str">
        <f>IF(DE12="",IF(DH12="",""&amp;"",DK12&amp;""),DH12&amp;"")</f>
        <v/>
      </c>
      <c r="DI13" s="45" t="str">
        <f>IF(DF12="",IF(DI12="",""&amp;"",DL12&amp;""),DI12&amp;"")</f>
        <v/>
      </c>
      <c r="DJ13" s="45" t="str">
        <f>IF(DG12="",IF(DJ12="",""&amp;"",DM12&amp;""),DJ12&amp;"")</f>
        <v/>
      </c>
      <c r="DK13" s="45" t="str">
        <f>IF(DE12="",""&amp;"",DK12&amp;"")</f>
        <v/>
      </c>
      <c r="DL13" s="45" t="str">
        <f>IF(DF12="",""&amp;"",DL12&amp;"")</f>
        <v/>
      </c>
      <c r="DM13" s="45" t="str">
        <f>IF(DG12="",""&amp;"",DM12&amp;"")</f>
        <v/>
      </c>
    </row>
    <row r="14" spans="1:119" x14ac:dyDescent="0.4">
      <c r="A14" s="52" t="s">
        <v>57</v>
      </c>
      <c r="B14" s="54"/>
      <c r="E14">
        <v>1</v>
      </c>
      <c r="F14" t="s">
        <v>144</v>
      </c>
      <c r="H14">
        <v>1</v>
      </c>
      <c r="I14" t="s">
        <v>142</v>
      </c>
      <c r="K14">
        <v>1</v>
      </c>
      <c r="L14" t="s">
        <v>145</v>
      </c>
      <c r="CI14" s="45">
        <v>9</v>
      </c>
      <c r="CJ14" s="45" t="str">
        <f t="shared" si="0"/>
        <v/>
      </c>
      <c r="CK14" s="45" t="str">
        <f t="shared" si="0"/>
        <v/>
      </c>
      <c r="CL14" s="45" t="str">
        <f t="shared" si="0"/>
        <v/>
      </c>
      <c r="CM14" s="45" t="str">
        <f t="shared" si="1"/>
        <v/>
      </c>
      <c r="CN14" s="45" t="str">
        <f t="shared" si="1"/>
        <v/>
      </c>
      <c r="CO14" s="45" t="str">
        <f t="shared" si="1"/>
        <v/>
      </c>
      <c r="CP14" s="45" t="str">
        <f t="shared" si="2"/>
        <v/>
      </c>
      <c r="CQ14" s="45" t="str">
        <f t="shared" si="2"/>
        <v/>
      </c>
      <c r="CR14" s="45" t="str">
        <f t="shared" si="2"/>
        <v/>
      </c>
      <c r="CS14" s="45" t="str">
        <f t="shared" si="3"/>
        <v/>
      </c>
      <c r="CT14" s="45" t="str">
        <f t="shared" si="3"/>
        <v/>
      </c>
      <c r="CU14" s="45" t="str">
        <f t="shared" si="3"/>
        <v/>
      </c>
      <c r="CV14" s="45" t="str">
        <f t="shared" si="4"/>
        <v/>
      </c>
      <c r="CW14" s="45" t="str">
        <f t="shared" si="4"/>
        <v/>
      </c>
      <c r="CX14" s="45" t="str">
        <f t="shared" si="4"/>
        <v/>
      </c>
      <c r="CY14" s="45" t="str">
        <f t="shared" si="5"/>
        <v/>
      </c>
      <c r="CZ14" s="45" t="str">
        <f t="shared" si="5"/>
        <v/>
      </c>
      <c r="DA14" s="45" t="str">
        <f t="shared" si="5"/>
        <v/>
      </c>
      <c r="DB14" s="45" t="str">
        <f t="shared" si="6"/>
        <v/>
      </c>
      <c r="DC14" s="45" t="str">
        <f t="shared" si="6"/>
        <v/>
      </c>
      <c r="DD14" s="45" t="str">
        <f t="shared" si="6"/>
        <v/>
      </c>
      <c r="DE14" s="45" t="str">
        <f>DE13&amp;""</f>
        <v/>
      </c>
      <c r="DF14" s="45" t="str">
        <f>DF13&amp;""</f>
        <v/>
      </c>
      <c r="DG14" s="45" t="str">
        <f>DG13&amp;""</f>
        <v/>
      </c>
      <c r="DH14" s="45" t="str">
        <f>IF(DH13="",IF(DK13="",""&amp;"",DK13&amp;""),DH13&amp;"")</f>
        <v/>
      </c>
      <c r="DI14" s="45" t="str">
        <f>IF(DI13="",IF(DL13="",""&amp;"",DL13&amp;""),DI13&amp;"")</f>
        <v/>
      </c>
      <c r="DJ14" s="45" t="str">
        <f>IF(DJ13="",IF(DM13="",""&amp;"",DM13&amp;""),DJ13&amp;"")</f>
        <v/>
      </c>
      <c r="DK14" s="45" t="str">
        <f>IF(DH13="",""&amp;"",DK13&amp;"")</f>
        <v/>
      </c>
      <c r="DL14" s="45" t="str">
        <f>IF(DI13="",""&amp;"",DL13&amp;"")</f>
        <v/>
      </c>
      <c r="DM14" s="45" t="str">
        <f>IF(DJ13="",""&amp;"",DM13&amp;"")</f>
        <v/>
      </c>
    </row>
    <row r="15" spans="1:119" x14ac:dyDescent="0.4">
      <c r="A15" s="52" t="s">
        <v>58</v>
      </c>
      <c r="B15" s="55"/>
      <c r="E15">
        <v>2</v>
      </c>
      <c r="F15" t="s">
        <v>150</v>
      </c>
      <c r="H15">
        <v>2</v>
      </c>
      <c r="I15" t="s">
        <v>147</v>
      </c>
      <c r="K15">
        <v>2</v>
      </c>
      <c r="L15" t="s">
        <v>151</v>
      </c>
    </row>
    <row r="16" spans="1:119" x14ac:dyDescent="0.4">
      <c r="A16" s="52" t="s">
        <v>60</v>
      </c>
      <c r="B16" s="55"/>
      <c r="E16">
        <v>3</v>
      </c>
      <c r="F16" t="s">
        <v>149</v>
      </c>
      <c r="H16">
        <v>3</v>
      </c>
      <c r="I16" t="s">
        <v>153</v>
      </c>
      <c r="K16">
        <v>3</v>
      </c>
      <c r="L16" t="s">
        <v>147</v>
      </c>
    </row>
    <row r="17" spans="1:12" x14ac:dyDescent="0.4">
      <c r="A17" s="52" t="s">
        <v>61</v>
      </c>
      <c r="B17" s="54"/>
      <c r="E17">
        <v>4</v>
      </c>
      <c r="F17" t="s">
        <v>147</v>
      </c>
      <c r="H17">
        <v>4</v>
      </c>
      <c r="I17" t="s">
        <v>153</v>
      </c>
      <c r="K17">
        <v>4</v>
      </c>
      <c r="L17" t="s">
        <v>153</v>
      </c>
    </row>
    <row r="18" spans="1:12" x14ac:dyDescent="0.4">
      <c r="A18" s="52" t="s">
        <v>62</v>
      </c>
      <c r="B18" s="55"/>
      <c r="E18">
        <v>5</v>
      </c>
      <c r="F18" t="s">
        <v>153</v>
      </c>
      <c r="H18">
        <v>5</v>
      </c>
      <c r="I18" t="s">
        <v>153</v>
      </c>
      <c r="K18">
        <v>5</v>
      </c>
      <c r="L18" t="s">
        <v>153</v>
      </c>
    </row>
    <row r="19" spans="1:12" x14ac:dyDescent="0.4">
      <c r="A19" s="52" t="s">
        <v>63</v>
      </c>
      <c r="B19" s="54"/>
      <c r="E19">
        <v>6</v>
      </c>
      <c r="F19" t="s">
        <v>158</v>
      </c>
      <c r="H19">
        <v>6</v>
      </c>
      <c r="I19" t="s">
        <v>158</v>
      </c>
      <c r="K19">
        <v>6</v>
      </c>
      <c r="L19" t="s">
        <v>158</v>
      </c>
    </row>
    <row r="20" spans="1:12" x14ac:dyDescent="0.4">
      <c r="A20" s="52" t="s">
        <v>64</v>
      </c>
      <c r="B20" s="54"/>
    </row>
    <row r="21" spans="1:12" x14ac:dyDescent="0.4">
      <c r="A21" s="52" t="s">
        <v>65</v>
      </c>
      <c r="B21" s="50"/>
      <c r="E21" t="s">
        <v>138</v>
      </c>
      <c r="H21" t="s">
        <v>187</v>
      </c>
      <c r="K21" t="s">
        <v>187</v>
      </c>
    </row>
    <row r="22" spans="1:12" x14ac:dyDescent="0.4">
      <c r="A22" s="52" t="s">
        <v>66</v>
      </c>
      <c r="B22" s="51"/>
      <c r="E22" t="s">
        <v>139</v>
      </c>
      <c r="F22" t="s">
        <v>140</v>
      </c>
      <c r="H22" t="s">
        <v>139</v>
      </c>
      <c r="I22" t="s">
        <v>140</v>
      </c>
      <c r="K22" t="s">
        <v>139</v>
      </c>
      <c r="L22" t="s">
        <v>140</v>
      </c>
    </row>
    <row r="23" spans="1:12" x14ac:dyDescent="0.4">
      <c r="A23" s="52" t="s">
        <v>67</v>
      </c>
      <c r="B23" s="51"/>
      <c r="E23">
        <v>0</v>
      </c>
      <c r="F23" t="s">
        <v>141</v>
      </c>
      <c r="H23">
        <v>0</v>
      </c>
      <c r="I23" t="s">
        <v>141</v>
      </c>
      <c r="K23">
        <v>0</v>
      </c>
      <c r="L23" t="s">
        <v>141</v>
      </c>
    </row>
    <row r="24" spans="1:12" x14ac:dyDescent="0.4">
      <c r="A24" s="52" t="s">
        <v>68</v>
      </c>
      <c r="B24" s="51"/>
      <c r="E24">
        <v>1</v>
      </c>
      <c r="F24" t="s">
        <v>142</v>
      </c>
      <c r="H24">
        <v>1</v>
      </c>
      <c r="I24" t="s">
        <v>146</v>
      </c>
      <c r="K24">
        <v>1</v>
      </c>
      <c r="L24" t="s">
        <v>153</v>
      </c>
    </row>
    <row r="25" spans="1:12" x14ac:dyDescent="0.4">
      <c r="A25" s="52" t="s">
        <v>69</v>
      </c>
      <c r="B25" s="51"/>
      <c r="E25">
        <v>2</v>
      </c>
      <c r="F25" t="s">
        <v>147</v>
      </c>
      <c r="H25">
        <v>2</v>
      </c>
      <c r="I25" t="s">
        <v>152</v>
      </c>
      <c r="K25">
        <v>2</v>
      </c>
      <c r="L25" t="s">
        <v>153</v>
      </c>
    </row>
    <row r="26" spans="1:12" x14ac:dyDescent="0.4">
      <c r="A26" s="52" t="s">
        <v>176</v>
      </c>
      <c r="B26" s="51"/>
      <c r="E26">
        <v>3</v>
      </c>
      <c r="F26" t="s">
        <v>153</v>
      </c>
      <c r="H26">
        <v>3</v>
      </c>
      <c r="I26" t="s">
        <v>153</v>
      </c>
      <c r="K26">
        <v>3</v>
      </c>
      <c r="L26" t="s">
        <v>155</v>
      </c>
    </row>
    <row r="27" spans="1:12" x14ac:dyDescent="0.4">
      <c r="A27" s="52" t="s">
        <v>70</v>
      </c>
      <c r="B27" s="51"/>
      <c r="E27">
        <v>4</v>
      </c>
      <c r="F27" t="s">
        <v>153</v>
      </c>
      <c r="H27">
        <v>4</v>
      </c>
      <c r="I27" t="s">
        <v>153</v>
      </c>
      <c r="K27">
        <v>4</v>
      </c>
      <c r="L27" t="s">
        <v>156</v>
      </c>
    </row>
    <row r="28" spans="1:12" x14ac:dyDescent="0.4">
      <c r="A28" s="52" t="s">
        <v>71</v>
      </c>
      <c r="B28" s="51"/>
      <c r="E28">
        <v>5</v>
      </c>
      <c r="F28" t="s">
        <v>153</v>
      </c>
      <c r="H28">
        <v>5</v>
      </c>
      <c r="I28" t="s">
        <v>157</v>
      </c>
      <c r="K28">
        <v>5</v>
      </c>
      <c r="L28" t="s">
        <v>157</v>
      </c>
    </row>
    <row r="29" spans="1:12" x14ac:dyDescent="0.4">
      <c r="A29" s="52" t="s">
        <v>72</v>
      </c>
      <c r="B29" s="51"/>
      <c r="E29">
        <v>6</v>
      </c>
      <c r="F29" t="s">
        <v>158</v>
      </c>
      <c r="H29">
        <v>6</v>
      </c>
      <c r="I29" t="s">
        <v>158</v>
      </c>
      <c r="K29">
        <v>6</v>
      </c>
      <c r="L29" t="s">
        <v>158</v>
      </c>
    </row>
    <row r="30" spans="1:12" x14ac:dyDescent="0.4">
      <c r="A30" s="52" t="s">
        <v>73</v>
      </c>
      <c r="B30" s="51"/>
    </row>
    <row r="31" spans="1:12" x14ac:dyDescent="0.4">
      <c r="A31" s="52" t="s">
        <v>74</v>
      </c>
      <c r="B31" s="51"/>
      <c r="E31" t="s">
        <v>159</v>
      </c>
      <c r="H31" t="s">
        <v>160</v>
      </c>
      <c r="K31" t="s">
        <v>161</v>
      </c>
    </row>
    <row r="32" spans="1:12" x14ac:dyDescent="0.4">
      <c r="A32" s="52" t="s">
        <v>75</v>
      </c>
      <c r="B32" s="51"/>
      <c r="E32" t="s">
        <v>139</v>
      </c>
      <c r="F32" t="s">
        <v>140</v>
      </c>
      <c r="H32" t="s">
        <v>139</v>
      </c>
      <c r="I32" t="s">
        <v>140</v>
      </c>
      <c r="K32" t="s">
        <v>139</v>
      </c>
      <c r="L32" t="s">
        <v>140</v>
      </c>
    </row>
    <row r="33" spans="1:13" x14ac:dyDescent="0.4">
      <c r="A33" s="52" t="s">
        <v>76</v>
      </c>
      <c r="B33" s="51"/>
      <c r="E33">
        <v>0</v>
      </c>
      <c r="F33" t="s">
        <v>141</v>
      </c>
      <c r="H33">
        <v>0</v>
      </c>
      <c r="I33" t="s">
        <v>141</v>
      </c>
      <c r="K33">
        <v>0</v>
      </c>
      <c r="L33" t="s">
        <v>141</v>
      </c>
    </row>
    <row r="34" spans="1:13" x14ac:dyDescent="0.4">
      <c r="A34" s="52" t="s">
        <v>77</v>
      </c>
      <c r="B34" s="51"/>
      <c r="E34">
        <v>1</v>
      </c>
      <c r="F34" t="s">
        <v>163</v>
      </c>
      <c r="H34">
        <v>1</v>
      </c>
      <c r="I34" t="s">
        <v>142</v>
      </c>
      <c r="K34">
        <v>1</v>
      </c>
      <c r="L34" t="s">
        <v>142</v>
      </c>
    </row>
    <row r="35" spans="1:13" x14ac:dyDescent="0.4">
      <c r="A35" s="52" t="s">
        <v>78</v>
      </c>
      <c r="B35" s="51"/>
      <c r="E35">
        <v>2</v>
      </c>
      <c r="F35" t="s">
        <v>164</v>
      </c>
      <c r="H35">
        <v>2</v>
      </c>
      <c r="I35" t="s">
        <v>147</v>
      </c>
      <c r="K35">
        <v>2</v>
      </c>
      <c r="L35" t="s">
        <v>147</v>
      </c>
    </row>
    <row r="36" spans="1:13" x14ac:dyDescent="0.4">
      <c r="A36" s="52" t="s">
        <v>79</v>
      </c>
      <c r="B36" s="51"/>
      <c r="E36">
        <v>3</v>
      </c>
      <c r="F36" t="s">
        <v>147</v>
      </c>
      <c r="H36">
        <v>3</v>
      </c>
      <c r="I36" t="s">
        <v>153</v>
      </c>
      <c r="K36">
        <v>3</v>
      </c>
      <c r="L36" t="s">
        <v>153</v>
      </c>
    </row>
    <row r="37" spans="1:13" x14ac:dyDescent="0.4">
      <c r="A37" s="52"/>
      <c r="B37" s="51"/>
      <c r="E37">
        <v>4</v>
      </c>
      <c r="F37" t="s">
        <v>153</v>
      </c>
      <c r="H37">
        <v>4</v>
      </c>
      <c r="I37" t="s">
        <v>153</v>
      </c>
      <c r="K37">
        <v>4</v>
      </c>
      <c r="L37" t="s">
        <v>153</v>
      </c>
    </row>
    <row r="38" spans="1:13" x14ac:dyDescent="0.4">
      <c r="B38" s="51"/>
      <c r="E38">
        <v>5</v>
      </c>
      <c r="F38" t="s">
        <v>153</v>
      </c>
      <c r="H38">
        <v>5</v>
      </c>
      <c r="I38" t="s">
        <v>153</v>
      </c>
      <c r="K38">
        <v>5</v>
      </c>
      <c r="L38" t="s">
        <v>153</v>
      </c>
    </row>
    <row r="39" spans="1:13" x14ac:dyDescent="0.4">
      <c r="B39" s="51"/>
      <c r="E39">
        <v>6</v>
      </c>
      <c r="F39" t="s">
        <v>158</v>
      </c>
      <c r="H39">
        <v>6</v>
      </c>
      <c r="I39" t="s">
        <v>158</v>
      </c>
      <c r="K39">
        <v>6</v>
      </c>
      <c r="L39" t="s">
        <v>158</v>
      </c>
    </row>
    <row r="40" spans="1:13" x14ac:dyDescent="0.4">
      <c r="B40" s="51"/>
    </row>
    <row r="41" spans="1:13" x14ac:dyDescent="0.4">
      <c r="A41" s="50"/>
      <c r="B41" s="51"/>
      <c r="E41" t="s">
        <v>162</v>
      </c>
      <c r="K41" t="s">
        <v>165</v>
      </c>
    </row>
    <row r="42" spans="1:13" x14ac:dyDescent="0.4">
      <c r="A42" s="50"/>
      <c r="B42" s="51"/>
      <c r="E42" t="s">
        <v>139</v>
      </c>
      <c r="F42" t="s">
        <v>140</v>
      </c>
      <c r="L42" t="s">
        <v>166</v>
      </c>
      <c r="M42" t="s">
        <v>139</v>
      </c>
    </row>
    <row r="43" spans="1:13" x14ac:dyDescent="0.4">
      <c r="A43" s="51"/>
      <c r="E43">
        <v>0</v>
      </c>
      <c r="F43" t="s">
        <v>141</v>
      </c>
      <c r="L43" t="s">
        <v>141</v>
      </c>
      <c r="M43">
        <v>0</v>
      </c>
    </row>
    <row r="44" spans="1:13" x14ac:dyDescent="0.4">
      <c r="A44" s="51"/>
      <c r="E44">
        <v>1</v>
      </c>
      <c r="F44" t="s">
        <v>142</v>
      </c>
      <c r="L44" t="s">
        <v>167</v>
      </c>
      <c r="M44">
        <v>1</v>
      </c>
    </row>
    <row r="45" spans="1:13" x14ac:dyDescent="0.4">
      <c r="A45" s="51"/>
      <c r="E45">
        <v>2</v>
      </c>
      <c r="F45" t="s">
        <v>147</v>
      </c>
      <c r="L45" t="s">
        <v>168</v>
      </c>
      <c r="M45">
        <v>2</v>
      </c>
    </row>
    <row r="46" spans="1:13" x14ac:dyDescent="0.4">
      <c r="A46" s="51"/>
      <c r="E46">
        <v>3</v>
      </c>
      <c r="F46" t="s">
        <v>153</v>
      </c>
      <c r="L46" t="s">
        <v>169</v>
      </c>
      <c r="M46">
        <v>3</v>
      </c>
    </row>
    <row r="47" spans="1:13" x14ac:dyDescent="0.4">
      <c r="A47" s="51"/>
      <c r="E47">
        <v>4</v>
      </c>
      <c r="F47" t="s">
        <v>153</v>
      </c>
      <c r="L47" t="s">
        <v>170</v>
      </c>
      <c r="M47">
        <v>4</v>
      </c>
    </row>
    <row r="48" spans="1:13" x14ac:dyDescent="0.4">
      <c r="A48" s="51"/>
      <c r="E48">
        <v>5</v>
      </c>
      <c r="F48" t="s">
        <v>153</v>
      </c>
      <c r="L48" t="s">
        <v>171</v>
      </c>
      <c r="M48">
        <v>5</v>
      </c>
    </row>
    <row r="49" spans="1:6" x14ac:dyDescent="0.4">
      <c r="A49" s="51"/>
      <c r="E49">
        <v>6</v>
      </c>
      <c r="F49" t="s">
        <v>158</v>
      </c>
    </row>
  </sheetData>
  <mergeCells count="39">
    <mergeCell ref="Z1:Z3"/>
    <mergeCell ref="CF3:CG3"/>
    <mergeCell ref="CH3:CI3"/>
    <mergeCell ref="CJ3:CL3"/>
    <mergeCell ref="DH3:DJ3"/>
    <mergeCell ref="BV3:BW3"/>
    <mergeCell ref="BX3:BY3"/>
    <mergeCell ref="BZ3:CA3"/>
    <mergeCell ref="CB3:CC3"/>
    <mergeCell ref="CD3:CE3"/>
    <mergeCell ref="CJ2:DM2"/>
    <mergeCell ref="AY2:BA2"/>
    <mergeCell ref="BB2:BD2"/>
    <mergeCell ref="DK3:DM3"/>
    <mergeCell ref="CP3:CR3"/>
    <mergeCell ref="CS3:CU3"/>
    <mergeCell ref="CV3:CX3"/>
    <mergeCell ref="CY3:DA3"/>
    <mergeCell ref="DB3:DD3"/>
    <mergeCell ref="DE3:DG3"/>
    <mergeCell ref="BE2:BE3"/>
    <mergeCell ref="BO2:BO3"/>
    <mergeCell ref="BF2:BH2"/>
    <mergeCell ref="BI2:BK2"/>
    <mergeCell ref="BL2:BN2"/>
    <mergeCell ref="BP2:CI2"/>
    <mergeCell ref="CM3:CO3"/>
    <mergeCell ref="BP3:BQ3"/>
    <mergeCell ref="BR3:BS3"/>
    <mergeCell ref="BT3:BU3"/>
    <mergeCell ref="AV2:AX2"/>
    <mergeCell ref="AA1:AA3"/>
    <mergeCell ref="AC2:AE2"/>
    <mergeCell ref="AB2:AB3"/>
    <mergeCell ref="AF2:AH2"/>
    <mergeCell ref="AI2:AK2"/>
    <mergeCell ref="AL2:AN2"/>
    <mergeCell ref="AO2:AR2"/>
    <mergeCell ref="AS2:AU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結果報告書</vt:lpstr>
      <vt:lpstr>リスト（編集不可）</vt:lpstr>
      <vt:lpstr>結果報告書!Print_Area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2022-05-30T02:39:15Z</cp:lastPrinted>
  <dcterms:created xsi:type="dcterms:W3CDTF">2021-05-14T03:46:48Z</dcterms:created>
  <dcterms:modified xsi:type="dcterms:W3CDTF">2023-07-11T00:12:47Z</dcterms:modified>
</cp:coreProperties>
</file>